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12870" activeTab="0"/>
  </bookViews>
  <sheets>
    <sheet name="Tabell 3.1 - 3.17" sheetId="1" r:id="rId1"/>
  </sheets>
  <definedNames>
    <definedName name="_xlnm.Print_Area" localSheetId="0">'Tabell 3.1 - 3.17'!$A$1:$H$1118</definedName>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comments1.xml><?xml version="1.0" encoding="utf-8"?>
<comments xmlns="http://schemas.openxmlformats.org/spreadsheetml/2006/main">
  <authors>
    <author>Anders Larsson</author>
  </authors>
  <commentList>
    <comment ref="A289" authorId="0">
      <text>
        <r>
          <rPr>
            <b/>
            <sz val="8"/>
            <rFont val="Tahoma"/>
            <family val="0"/>
          </rPr>
          <t>Anders Larsson:</t>
        </r>
        <r>
          <rPr>
            <sz val="8"/>
            <rFont val="Tahoma"/>
            <family val="0"/>
          </rPr>
          <t xml:space="preserve">
</t>
        </r>
        <r>
          <rPr>
            <b/>
            <sz val="8"/>
            <rFont val="Tahoma"/>
            <family val="2"/>
          </rPr>
          <t>Info till Johnny och Olof:</t>
        </r>
        <r>
          <rPr>
            <sz val="8"/>
            <rFont val="Tahoma"/>
            <family val="0"/>
          </rPr>
          <t xml:space="preserve"> Ny utsökningsmetod i år. Det blir ingen dubbelräkning, men differenser kvarstår. Har kikat lite snabbt på vad det skulle kunna bero på men har inte lyckats hitta någon orsak. Fotnoten kvarstår, men med ny lydelse. Gäller även nedanstående tabeller (med undantag för utland).</t>
        </r>
      </text>
    </comment>
  </commentList>
</comments>
</file>

<file path=xl/sharedStrings.xml><?xml version="1.0" encoding="utf-8"?>
<sst xmlns="http://schemas.openxmlformats.org/spreadsheetml/2006/main" count="1300" uniqueCount="129">
  <si>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</si>
  <si>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</si>
  <si>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</si>
  <si>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</si>
  <si>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</si>
  <si>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</si>
  <si>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</si>
  <si>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</si>
  <si>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</si>
  <si>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</si>
  <si>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</si>
  <si>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</si>
  <si>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</si>
  <si>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</si>
  <si>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</si>
  <si>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</si>
  <si>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t>
  </si>
  <si>
    <t>Summa bokfört</t>
  </si>
  <si>
    <t xml:space="preserve">50 % </t>
  </si>
  <si>
    <t>75 %</t>
  </si>
  <si>
    <t>100 %</t>
  </si>
  <si>
    <t>50 %</t>
  </si>
  <si>
    <t>Tabell 3:1</t>
  </si>
  <si>
    <t>Tabell 3:3a</t>
  </si>
  <si>
    <t>Tabell 3:3b</t>
  </si>
  <si>
    <t>Tabell 3:4a</t>
  </si>
  <si>
    <t>Tabell 3:4b</t>
  </si>
  <si>
    <t>Tabell 3:5a</t>
  </si>
  <si>
    <t>Tabell 3:5b</t>
  </si>
  <si>
    <t>Tabell 3:6a</t>
  </si>
  <si>
    <t>Tabell 3:6b</t>
  </si>
  <si>
    <t>Tabell 3:8a</t>
  </si>
  <si>
    <t>Tabell 3:8b</t>
  </si>
  <si>
    <t>Tabell 3:9a</t>
  </si>
  <si>
    <t>Tabell 3:9b</t>
  </si>
  <si>
    <t>Tabell 3:10a</t>
  </si>
  <si>
    <t>Tabell 3:10b</t>
  </si>
  <si>
    <t>Tabell 3:11a</t>
  </si>
  <si>
    <t>Tabell 3:11b</t>
  </si>
  <si>
    <t>Tabell 3:12a</t>
  </si>
  <si>
    <t>Tabell 3:12b</t>
  </si>
  <si>
    <t>Tabell 3:14a</t>
  </si>
  <si>
    <t>Tabell 3:14b</t>
  </si>
  <si>
    <t>Tabell 3:15a</t>
  </si>
  <si>
    <t>Tabell 3:15b</t>
  </si>
  <si>
    <t>Tabell 3:16a</t>
  </si>
  <si>
    <t>Tabell 3:16b</t>
  </si>
  <si>
    <t>Tabell 3:17a</t>
  </si>
  <si>
    <t>Tabell 3:17b</t>
  </si>
  <si>
    <t>3     Studiemedel</t>
  </si>
  <si>
    <t>Tilläggsbidrag</t>
  </si>
  <si>
    <t>Tabell 3:2a</t>
  </si>
  <si>
    <t>Tabell 3:2b</t>
  </si>
  <si>
    <t>Tabell 3:7a</t>
  </si>
  <si>
    <t>Tabell 3:7b</t>
  </si>
  <si>
    <t>Tabell 3:13a</t>
  </si>
  <si>
    <t>Tabell 3:13b</t>
  </si>
  <si>
    <t>2008:1</t>
  </si>
  <si>
    <t>2008:2</t>
  </si>
  <si>
    <t>1   En person kan finnas registrerad på flera utbildningsnivåer under samma kalenderhalvår.</t>
  </si>
  <si>
    <t>1   Produktionssystemets siffror skiljer sig något från ekonomisystemets (se fotnot i tabell 3:1).</t>
  </si>
  <si>
    <r>
      <t>Antal studerande med studiemedel, fördelat på utbildningsnivå, stödform, kön och kalenderhalvår</t>
    </r>
    <r>
      <rPr>
        <b/>
        <vertAlign val="superscript"/>
        <sz val="10"/>
        <rFont val="Arial"/>
        <family val="2"/>
      </rPr>
      <t>1</t>
    </r>
  </si>
  <si>
    <t>Antal studerande med studiemedel, fördelat på kön, stödform och kalenderhalvår</t>
  </si>
  <si>
    <r>
      <t>Utbetalda belopp för studiemedel, fördelat på utbildningsnivå, stödform, kön och kalenderhalvår, miljoner kronor</t>
    </r>
    <r>
      <rPr>
        <b/>
        <vertAlign val="superscript"/>
        <sz val="10"/>
        <rFont val="Arial"/>
        <family val="2"/>
      </rPr>
      <t>1</t>
    </r>
  </si>
  <si>
    <r>
      <t>00</t>
    </r>
    <r>
      <rPr>
        <b/>
        <sz val="9"/>
        <color indexed="8"/>
        <rFont val="Arial"/>
        <family val="2"/>
      </rPr>
      <t>–</t>
    </r>
    <r>
      <rPr>
        <b/>
        <sz val="9"/>
        <rFont val="Arial"/>
        <family val="2"/>
      </rPr>
      <t>19 år</t>
    </r>
  </si>
  <si>
    <t>20–24 år</t>
  </si>
  <si>
    <t>25–29 år</t>
  </si>
  <si>
    <t>30–34 år</t>
  </si>
  <si>
    <t>35–39 år</t>
  </si>
  <si>
    <t>40–44 år</t>
  </si>
  <si>
    <t>45–49 år</t>
  </si>
  <si>
    <t>50 år–</t>
  </si>
  <si>
    <r>
      <t>Utbetalda belopp för studiemedel, fördelat på ålder, stödform, kön och kalenderhalvår, miljoner kronor</t>
    </r>
    <r>
      <rPr>
        <b/>
        <vertAlign val="superscript"/>
        <sz val="10"/>
        <rFont val="Arial"/>
        <family val="2"/>
      </rPr>
      <t>1</t>
    </r>
  </si>
  <si>
    <r>
      <t>00</t>
    </r>
    <r>
      <rPr>
        <b/>
        <sz val="9"/>
        <rFont val="Arial"/>
        <family val="2"/>
      </rPr>
      <t>–19 år</t>
    </r>
  </si>
  <si>
    <t>Högskola och universitet</t>
  </si>
  <si>
    <t>1   En person kan finnas registrerad med olika studietakt under samma kalenderhalvår.</t>
  </si>
  <si>
    <t>1   En person kan finnas registrerad på flera utbildningsnivåer under samma kalenderhalvår. 
2   Tabellen har sekretessgranskats, vilket innebär att enskilda celler med antal mindre än 3 har ersatts med " och 
     att summeringar har justerats.</t>
  </si>
  <si>
    <t>1   En person kan finnas registrerad på flera skolformer under samma kalenderhalvår.  
2   Tabellen har sekretessgranskats, vilket innebär att enskilda celler med antal mindre än 3 har ersatts med " och 
     att summeringar har justerats.</t>
  </si>
  <si>
    <r>
      <t>Antal studerande med studiemedel (högre bidrag), fördelat på ålder, stödform, kön och kalenderhalvår</t>
    </r>
    <r>
      <rPr>
        <b/>
        <vertAlign val="superscript"/>
        <sz val="10"/>
        <rFont val="Arial"/>
        <family val="2"/>
      </rPr>
      <t>1</t>
    </r>
  </si>
  <si>
    <t>Antal studerande med studiemedel (högre bidrag), fördelat på kön, stödform och kalenderhalvår</t>
  </si>
  <si>
    <r>
      <t>Antal studerande med studiemedel (generellt bidrag) i Sverige, fördelat på skolform, stödform, kön och kalenderhalvår</t>
    </r>
    <r>
      <rPr>
        <b/>
        <vertAlign val="superscript"/>
        <sz val="10"/>
        <rFont val="Arial"/>
        <family val="2"/>
      </rPr>
      <t>1, 2</t>
    </r>
  </si>
  <si>
    <t>Antal studerande med studiemedel (generellt bidrag) i Sverige, fördelat på 
kön, stödform och kalenderhalvår</t>
  </si>
  <si>
    <t>45-49 år</t>
  </si>
  <si>
    <t>Antal utlandsstuderande med studiemedel, fördelat på kön, stödform och kalenderhalvår</t>
  </si>
  <si>
    <r>
      <t>Antal utlandsstuderande med studiemedel, fördelat på ålder, stödform,
kön och kalenderhalvår</t>
    </r>
    <r>
      <rPr>
        <b/>
        <vertAlign val="superscript"/>
        <sz val="10"/>
        <rFont val="Arial"/>
        <family val="2"/>
      </rPr>
      <t>1</t>
    </r>
  </si>
  <si>
    <t>50–54 år</t>
  </si>
  <si>
    <r>
      <t>Antal studerande med studiemedel (högre bidrag), fördelat på utbildningsnivå, stödform, kön och kalenderhalvår</t>
    </r>
    <r>
      <rPr>
        <b/>
        <vertAlign val="superscript"/>
        <sz val="10"/>
        <rFont val="Arial"/>
        <family val="2"/>
      </rPr>
      <t>1, 2</t>
    </r>
  </si>
  <si>
    <r>
      <t>Antal studerande med studiemedel (högre bidrag), fördelat på skolform, stödform, kön och kalenderhalvår</t>
    </r>
    <r>
      <rPr>
        <b/>
        <vertAlign val="superscript"/>
        <sz val="10"/>
        <rFont val="Arial"/>
        <family val="2"/>
      </rPr>
      <t>1, 2</t>
    </r>
  </si>
  <si>
    <r>
      <t>Antal studerande med studiemedel (högre bidrag), fördelat på studietakt, stödform,
kön och kalenderhalvår</t>
    </r>
    <r>
      <rPr>
        <b/>
        <vertAlign val="superscript"/>
        <sz val="10"/>
        <rFont val="Arial"/>
        <family val="2"/>
      </rPr>
      <t>1</t>
    </r>
  </si>
  <si>
    <t>2009:1</t>
  </si>
  <si>
    <t>2009:2</t>
  </si>
  <si>
    <r>
      <t>Kvalificerad yrkesutbildning</t>
    </r>
    <r>
      <rPr>
        <b/>
        <vertAlign val="superscript"/>
        <sz val="9"/>
        <rFont val="Arial"/>
        <family val="2"/>
      </rPr>
      <t>3</t>
    </r>
  </si>
  <si>
    <r>
      <t>Yrkeshögskola</t>
    </r>
    <r>
      <rPr>
        <b/>
        <vertAlign val="superscript"/>
        <sz val="9"/>
        <rFont val="Arial"/>
        <family val="2"/>
      </rPr>
      <t>4</t>
    </r>
  </si>
  <si>
    <r>
      <t>Övriga</t>
    </r>
    <r>
      <rPr>
        <b/>
        <vertAlign val="superscript"/>
        <sz val="9"/>
        <rFont val="Arial"/>
        <family val="2"/>
      </rPr>
      <t>5</t>
    </r>
  </si>
  <si>
    <t xml:space="preserve">1   En person kan finnas registrerad på flera utbildningsnivåer under samma kalenderhalvår.   </t>
  </si>
  <si>
    <r>
      <t>Antal utlandsstuderande med studiemedel, fördelat på utbildningsnivå, stödform, kön och kalenderhalvår</t>
    </r>
    <r>
      <rPr>
        <b/>
        <vertAlign val="superscript"/>
        <sz val="10"/>
        <rFont val="Arial"/>
        <family val="2"/>
      </rPr>
      <t>1</t>
    </r>
  </si>
  <si>
    <r>
      <t>Utbetalda belopp för studiemedel till utlandsstuderande, fördelat på 
utbildningsnivå, stödform, kön och kalenderhalvår, miljoner kronor</t>
    </r>
    <r>
      <rPr>
        <b/>
        <vertAlign val="superscript"/>
        <sz val="10"/>
        <rFont val="Arial"/>
        <family val="2"/>
      </rPr>
      <t>1</t>
    </r>
  </si>
  <si>
    <r>
      <t>Utbetalda belopp för studiemedel till utlandsstuderande, fördelat på 
kön, stödform och kalenderhalvår, miljoner kronor</t>
    </r>
    <r>
      <rPr>
        <b/>
        <vertAlign val="superscript"/>
        <sz val="10"/>
        <rFont val="Arial"/>
        <family val="2"/>
      </rPr>
      <t>1</t>
    </r>
  </si>
  <si>
    <r>
      <t>Utbetalda belopp för studiemedel till utlandsstuderande, fördelat på ålder, stödform, 
kön och kalenderhalvår, miljoner kronor</t>
    </r>
    <r>
      <rPr>
        <b/>
        <vertAlign val="superscript"/>
        <sz val="10"/>
        <rFont val="Arial"/>
        <family val="2"/>
      </rPr>
      <t>1</t>
    </r>
  </si>
  <si>
    <r>
      <t>Utbetalda belopp för studiemedel (generellt bidrag) i Sverige, fördelat på utbildningsnivå, stödform, kön och kalenderhalvår, miljoner kronor</t>
    </r>
    <r>
      <rPr>
        <b/>
        <vertAlign val="superscript"/>
        <sz val="10"/>
        <rFont val="Arial"/>
        <family val="2"/>
      </rPr>
      <t>1, 2</t>
    </r>
  </si>
  <si>
    <r>
      <t>Utbetalda belopp för studiemedel (högre bidrag), fördelat på ålder, stödform,
kön och kalenderhalvår, miljoner kronor</t>
    </r>
    <r>
      <rPr>
        <b/>
        <vertAlign val="superscript"/>
        <sz val="10"/>
        <rFont val="Arial"/>
        <family val="2"/>
      </rPr>
      <t>1, 2</t>
    </r>
  </si>
  <si>
    <r>
      <t>Utbetalda belopp för studiemedel (högre bidrag), fördelat på kön, stödform och kalenderhalvår, miljoner kronor</t>
    </r>
    <r>
      <rPr>
        <b/>
        <vertAlign val="superscript"/>
        <sz val="10"/>
        <rFont val="Arial"/>
        <family val="2"/>
      </rPr>
      <t>1, 2</t>
    </r>
  </si>
  <si>
    <r>
      <t>Utbetalda belopp för studiemedel (högre bidrag), fördelat på studietakt, stödform,
kön och kalenderhalvår, miljoner kronor</t>
    </r>
    <r>
      <rPr>
        <b/>
        <vertAlign val="superscript"/>
        <sz val="10"/>
        <rFont val="Arial"/>
        <family val="2"/>
      </rPr>
      <t>1, 2</t>
    </r>
  </si>
  <si>
    <r>
      <t>Utbetalda belopp för studiemedel (högre bidrag), fördelat på skolform, stödform, kön och kalenderhalvår, miljoner kronor</t>
    </r>
    <r>
      <rPr>
        <b/>
        <vertAlign val="superscript"/>
        <sz val="10"/>
        <rFont val="Arial"/>
        <family val="2"/>
      </rPr>
      <t>1, 2</t>
    </r>
  </si>
  <si>
    <r>
      <t>Utbetalda belopp för studiemedel (högre bidrag), fördelat på utbildningsnivå, stödform, kön och kalenderhalvår, miljoner kronor</t>
    </r>
    <r>
      <rPr>
        <b/>
        <vertAlign val="superscript"/>
        <sz val="10"/>
        <rFont val="Arial"/>
        <family val="2"/>
      </rPr>
      <t>1, 2</t>
    </r>
  </si>
  <si>
    <r>
      <t>Utbetalda belopp för studiemedel (generellt bidrag) i Sverige, fördelat på skolform, stödform, kön och kalenderhalvår, miljoner kronor</t>
    </r>
    <r>
      <rPr>
        <b/>
        <vertAlign val="superscript"/>
        <sz val="10"/>
        <rFont val="Arial"/>
        <family val="2"/>
      </rPr>
      <t>1, 2</t>
    </r>
  </si>
  <si>
    <r>
      <t>Utbetalda belopp för studiemedel (generellt bidrag) i Sverige, fördelat på 
studietakt, stödform, kön och kalenderhalvår, miljoner kronor</t>
    </r>
    <r>
      <rPr>
        <b/>
        <vertAlign val="superscript"/>
        <sz val="10"/>
        <rFont val="Arial"/>
        <family val="2"/>
      </rPr>
      <t>1, 2</t>
    </r>
  </si>
  <si>
    <r>
      <t>Utbetalda belopp för studiemedel (generellt bidrag) i Sverige, fördelat på 
kön, stödform och kalenderhalvår, miljoner kronor</t>
    </r>
    <r>
      <rPr>
        <b/>
        <vertAlign val="superscript"/>
        <sz val="10"/>
        <rFont val="Arial"/>
        <family val="2"/>
      </rPr>
      <t>1, 2</t>
    </r>
  </si>
  <si>
    <r>
      <t>Utbetalda belopp för studiemedel (generellt bidrag) i Sverige, fördelat på 
ålder, stödform, kön och kalenderhalvår, miljoner kronor</t>
    </r>
    <r>
      <rPr>
        <b/>
        <vertAlign val="superscript"/>
        <sz val="10"/>
        <rFont val="Arial"/>
        <family val="2"/>
      </rPr>
      <t>1, 2</t>
    </r>
  </si>
  <si>
    <r>
      <t>Antal studerande med studiemedel (generellt bidrag) i Sverige, fördelat på studietakt, stödform, kön och kalenderhalvår</t>
    </r>
    <r>
      <rPr>
        <b/>
        <vertAlign val="superscript"/>
        <sz val="10"/>
        <rFont val="Arial"/>
        <family val="2"/>
      </rPr>
      <t>1</t>
    </r>
  </si>
  <si>
    <r>
      <t>Utbetalda studiemedel för studier i Sverige och i utlandet, totalt bokfört belopp</t>
    </r>
    <r>
      <rPr>
        <b/>
        <vertAlign val="superscript"/>
        <sz val="10"/>
        <rFont val="Arial"/>
        <family val="2"/>
      </rPr>
      <t>1</t>
    </r>
    <r>
      <rPr>
        <b/>
        <sz val="10"/>
        <rFont val="Arial"/>
        <family val="2"/>
      </rPr>
      <t>, fördelat på stödform och kalenderhalvår, miljoner kronor</t>
    </r>
  </si>
  <si>
    <r>
      <t>Utbetalda belopp för studiemedel, fördelat på kön, stödform och kalenderhalvår, 
miljoner kronor</t>
    </r>
    <r>
      <rPr>
        <b/>
        <vertAlign val="superscript"/>
        <sz val="10"/>
        <rFont val="Arial"/>
        <family val="2"/>
      </rPr>
      <t>1</t>
    </r>
  </si>
  <si>
    <t>2010:1</t>
  </si>
  <si>
    <t>2010:2</t>
  </si>
  <si>
    <t>Studiebidrag 77,1 %</t>
  </si>
  <si>
    <t>Grundlån 22,9 %</t>
  </si>
  <si>
    <t>Studiebidrag 33,1 %</t>
  </si>
  <si>
    <t>Grundlån 66,9 %</t>
  </si>
  <si>
    <t>1   Produktionssystemets siffror skiljer sig något från ekonomisystemets (se fotnot i tabell 3:1).
2   Vid utsökningen i produktionssystemet blir det vissa differenser vid en fördelning
     på det högre och generella bidraget.</t>
  </si>
  <si>
    <t>1   En person kan finnas registrerad på flera utbildningsnivåer under samma kalenderhalvår.
2   Tabellen har sekretessgranskats, vilket innebär att enskilda celler med antal mindre än 3 har ersatts med " och 
     att summeringar har justerats.</t>
  </si>
  <si>
    <t>1   Tabellen har sekretessgranskats, vilket innebär att enskilda celler med antal mindre än 3 har ersatts med " och 
     att summeringar har justerats.</t>
  </si>
  <si>
    <t>1   Produktionssystemets siffror skiljer sig något från ekonomisystemets (se fonot i tabell 3:1).
2   Vid utsökningen i produktionssystemet blir det vissa differenser vid en fördelning
     på det högre och generella bidraget.</t>
  </si>
  <si>
    <t xml:space="preserve">1   Utbetalda belopp blir olika beroende på från vilket system de hämtas. När utbetalda belopp redovisas fördelat 
     på olika undergrupper hämtas siffrorna från CSN:s produktionssystem. Ovanstående data kommer från CSN:s 
     ekonomisystem. Skillnaden beror bland annat på att ekonomiavstämningen grundar sig på bokföringsdag, medan 
     det i produktionssystemet är utbetalningsdagen som styr till vilket kalenderhalvår eller kalenderår ett belopp räknas.     </t>
  </si>
  <si>
    <r>
      <t>Antal studerande med studiemedel (generellt bidrag) i Sverige, fördelat på 
ålder, stödform, kön och kalenderhalvår</t>
    </r>
    <r>
      <rPr>
        <b/>
        <vertAlign val="superscript"/>
        <sz val="10"/>
        <rFont val="Arial"/>
        <family val="2"/>
      </rPr>
      <t>1</t>
    </r>
  </si>
  <si>
    <r>
      <t>Antal studerande med studiemedel (generellt bidrag) i Sverige, fördelat på utbildningsnivå, stödform, kön och kalenderhalvår</t>
    </r>
    <r>
      <rPr>
        <b/>
        <vertAlign val="superscript"/>
        <sz val="10"/>
        <rFont val="Arial"/>
        <family val="2"/>
      </rPr>
      <t>1, 2</t>
    </r>
  </si>
  <si>
    <r>
      <t>Antal studerande med studiemedel, fördelat på ålder, stödform, kön och kalenderhalvår</t>
    </r>
    <r>
      <rPr>
        <b/>
        <vertAlign val="superscript"/>
        <sz val="10"/>
        <rFont val="Arial"/>
        <family val="2"/>
      </rPr>
      <t>1</t>
    </r>
  </si>
  <si>
    <t>1   En person kan finnas registrerad på flera skolformer under samma kalenderhalvår.
2   Tabellen har sekretessgranskats, vilket innebär att enskilda celler med antal mindre än 3 har ersatts med " och 
     att summeringar har justerats.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sedan den 1 juli 2009. Myndigheten för yrkeshögskolan beslutar om vilka utbildningar 
     som får ingå i yrkeshögskolan. 
5   I kategorin 'övriga' ingår eftergymnasial utbildning vid vissa trafikflygarutbildningar, teologiska utbildningar och 
     polisutbildningar samt studerande som har registrerats under beteckningen 'saknas'.</t>
  </si>
  <si>
    <t>1   Produktionssystemets siffror skiljer sig något från ekonomisystemets (se fotnot i tabell 3:1).
2   Vid utsökningen i produktionssystemet blir det vissa differenser vid en fördelning
     på det högre och generella bidraget.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sedan den 1 juli 2009. Myndigheten för yrkeshögskolan beslutar om vilka utbildningar 
     som får ingå i yrkeshögskolan. 
5   I kategorin 'övriga' ingår eftergymnasial utbildning vid vissa trafikflygarutbildningar, teologiska
     utbildningar och polisutbildningar samt studerande som har registrerats under beteckningen 'saknas'.</t>
  </si>
  <si>
    <t>"</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</si>
</sst>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quot;Ja&quot;;&quot;Ja&quot;;&quot;Nej&quot;"/>
    <numFmt numFmtId="178" formatCode="&quot;Sant&quot;;&quot;Sant&quot;;&quot;Falskt&quot;"/>
    <numFmt numFmtId="179" formatCode="&quot;På&quot;;&quot;På&quot;;&quot;Av&quot;"/>
    <numFmt numFmtId="180" formatCode="[$€-2]\ #,##0.00_);[Red]\([$€-2]\ #,##0.00\)"/>
    <numFmt numFmtId="181" formatCode="#,##0.0;&quot;-&quot;#,##0.0"/>
    <numFmt numFmtId="182" formatCode="_-* #,##0\ _k_r_-;\-* #,##0\ _k_r_-;_-* &quot;-&quot;??\ _k_r_-;_-@_-"/>
    <numFmt numFmtId="183" formatCode="0.000000"/>
    <numFmt numFmtId="184" formatCode="0.0%"/>
  </numFmts>
  <fonts count="39">
    <font>
      <sz val="10"/>
      <name val="Arial"/>
      <family val="0"/>
    </font>
    <font>
      <b/>
      <sz val="10"/>
      <name val="Arial"/>
      <family val="2"/>
    </font>
    <font>
      <sz val="8.5"/>
      <name val="Arial"/>
      <family val="2"/>
    </font>
    <font>
      <b/>
      <vertAlign val="superscript"/>
      <sz val="10"/>
      <name val="Arial"/>
      <family val="2"/>
    </font>
    <font>
      <b/>
      <sz val="14"/>
      <name val="Arial"/>
      <family val="2"/>
    </font>
    <font>
      <u val="single"/>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u val="single"/>
      <sz val="10"/>
      <color indexed="12"/>
      <name val="Arial"/>
      <family val="2"/>
    </font>
    <font>
      <u val="single"/>
      <sz val="10"/>
      <color indexed="36"/>
      <name val="Arial"/>
      <family val="2"/>
    </font>
    <font>
      <sz val="10"/>
      <color indexed="10"/>
      <name val="Arial"/>
      <family val="2"/>
    </font>
    <font>
      <b/>
      <vertAlign val="superscript"/>
      <sz val="9"/>
      <name val="Arial"/>
      <family val="2"/>
    </font>
    <font>
      <sz val="8.5"/>
      <color indexed="10"/>
      <name val="Arial"/>
      <family val="2"/>
    </font>
    <font>
      <b/>
      <sz val="8.5"/>
      <color indexed="10"/>
      <name val="Arial"/>
      <family val="2"/>
    </font>
    <font>
      <b/>
      <sz val="8.5"/>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Tahoma"/>
      <family val="0"/>
    </font>
    <font>
      <b/>
      <sz val="8"/>
      <name val="Tahoma"/>
      <family val="0"/>
    </font>
    <font>
      <sz val="9"/>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16" borderId="1" applyNumberFormat="0" applyFont="0" applyAlignment="0" applyProtection="0"/>
    <xf numFmtId="0" fontId="20" fillId="17" borderId="2" applyNumberFormat="0" applyAlignment="0" applyProtection="0"/>
    <xf numFmtId="0" fontId="21" fillId="4" borderId="0" applyNumberFormat="0" applyBorder="0" applyAlignment="0" applyProtection="0"/>
    <xf numFmtId="0" fontId="22" fillId="3"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7" borderId="2" applyNumberFormat="0" applyAlignment="0" applyProtection="0"/>
    <xf numFmtId="0" fontId="25" fillId="22" borderId="3" applyNumberFormat="0" applyAlignment="0" applyProtection="0"/>
    <xf numFmtId="0" fontId="26" fillId="0" borderId="4" applyNumberFormat="0" applyFill="0" applyAlignment="0" applyProtection="0"/>
    <xf numFmtId="0" fontId="27" fillId="2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0" fillId="0" borderId="0" xfId="0" applyBorder="1" applyAlignment="1">
      <alignment wrapText="1"/>
    </xf>
    <xf numFmtId="0" fontId="0" fillId="0" borderId="0" xfId="0" applyAlignment="1">
      <alignment/>
    </xf>
    <xf numFmtId="0" fontId="2" fillId="0" borderId="0" xfId="0" applyFont="1" applyBorder="1" applyAlignment="1">
      <alignment wrapText="1"/>
    </xf>
    <xf numFmtId="0" fontId="1"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horizontal="left"/>
    </xf>
    <xf numFmtId="0" fontId="4" fillId="0" borderId="0" xfId="0" applyFont="1" applyAlignment="1">
      <alignment/>
    </xf>
    <xf numFmtId="0" fontId="0" fillId="0" borderId="0" xfId="0" applyFill="1" applyBorder="1" applyAlignment="1">
      <alignment/>
    </xf>
    <xf numFmtId="3" fontId="0" fillId="0" borderId="0" xfId="0" applyNumberFormat="1" applyFill="1" applyBorder="1" applyAlignment="1">
      <alignment/>
    </xf>
    <xf numFmtId="0" fontId="5" fillId="0" borderId="0" xfId="0" applyFont="1" applyAlignment="1">
      <alignment/>
    </xf>
    <xf numFmtId="0" fontId="0" fillId="0" borderId="0" xfId="0" applyFont="1" applyBorder="1" applyAlignment="1">
      <alignment wrapText="1"/>
    </xf>
    <xf numFmtId="0" fontId="2" fillId="0" borderId="0" xfId="0" applyFont="1" applyBorder="1" applyAlignment="1">
      <alignment/>
    </xf>
    <xf numFmtId="165" fontId="6" fillId="0" borderId="0" xfId="0" applyNumberFormat="1" applyFont="1" applyAlignment="1">
      <alignment/>
    </xf>
    <xf numFmtId="0" fontId="6" fillId="0" borderId="10" xfId="0" applyFont="1" applyBorder="1" applyAlignment="1">
      <alignment wrapText="1"/>
    </xf>
    <xf numFmtId="165" fontId="6" fillId="0" borderId="10" xfId="0" applyNumberFormat="1" applyFont="1" applyBorder="1" applyAlignment="1">
      <alignment/>
    </xf>
    <xf numFmtId="0" fontId="6" fillId="0" borderId="10" xfId="0" applyFont="1" applyBorder="1" applyAlignment="1">
      <alignment/>
    </xf>
    <xf numFmtId="0" fontId="7" fillId="0" borderId="0" xfId="0" applyFont="1" applyAlignment="1">
      <alignment/>
    </xf>
    <xf numFmtId="3" fontId="6" fillId="0" borderId="0" xfId="0" applyNumberFormat="1" applyFont="1" applyAlignment="1">
      <alignment/>
    </xf>
    <xf numFmtId="3" fontId="6" fillId="0" borderId="10" xfId="0" applyNumberFormat="1" applyFont="1" applyBorder="1" applyAlignment="1">
      <alignment/>
    </xf>
    <xf numFmtId="0" fontId="6" fillId="0" borderId="11" xfId="0" applyFont="1" applyBorder="1" applyAlignment="1">
      <alignment horizontal="right"/>
    </xf>
    <xf numFmtId="49" fontId="6" fillId="0" borderId="11" xfId="0" applyNumberFormat="1" applyFont="1" applyBorder="1" applyAlignment="1">
      <alignment horizontal="right"/>
    </xf>
    <xf numFmtId="0" fontId="6" fillId="0" borderId="0" xfId="0" applyFont="1" applyBorder="1" applyAlignment="1">
      <alignment wrapText="1"/>
    </xf>
    <xf numFmtId="0" fontId="6" fillId="0" borderId="0" xfId="0" applyFont="1" applyAlignment="1">
      <alignment/>
    </xf>
    <xf numFmtId="0" fontId="8" fillId="0" borderId="0" xfId="0" applyNumberFormat="1" applyFont="1" applyAlignment="1">
      <alignment horizontal="left"/>
    </xf>
    <xf numFmtId="0" fontId="8" fillId="0" borderId="0" xfId="0" applyFont="1" applyAlignment="1">
      <alignment horizontal="left"/>
    </xf>
    <xf numFmtId="166" fontId="6" fillId="0" borderId="0" xfId="0" applyNumberFormat="1" applyFont="1" applyAlignment="1">
      <alignment/>
    </xf>
    <xf numFmtId="166" fontId="6" fillId="0" borderId="0" xfId="0" applyNumberFormat="1" applyFont="1" applyBorder="1" applyAlignment="1">
      <alignment/>
    </xf>
    <xf numFmtId="166" fontId="6" fillId="0" borderId="10" xfId="0" applyNumberFormat="1" applyFont="1" applyBorder="1" applyAlignment="1">
      <alignment/>
    </xf>
    <xf numFmtId="3" fontId="6" fillId="0" borderId="0" xfId="0" applyNumberFormat="1" applyFont="1" applyBorder="1" applyAlignment="1">
      <alignment/>
    </xf>
    <xf numFmtId="0" fontId="6" fillId="0" borderId="0" xfId="0" applyFont="1" applyBorder="1" applyAlignment="1">
      <alignment/>
    </xf>
    <xf numFmtId="165" fontId="6" fillId="0" borderId="0" xfId="0" applyNumberFormat="1" applyFont="1" applyBorder="1" applyAlignment="1">
      <alignment/>
    </xf>
    <xf numFmtId="49" fontId="7" fillId="0" borderId="0" xfId="0" applyNumberFormat="1" applyFont="1" applyAlignment="1">
      <alignment horizontal="left"/>
    </xf>
    <xf numFmtId="49" fontId="7" fillId="0" borderId="0" xfId="0" applyNumberFormat="1" applyFont="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3" fontId="6" fillId="0" borderId="10" xfId="0" applyNumberFormat="1" applyFont="1" applyFill="1" applyBorder="1" applyAlignment="1">
      <alignment/>
    </xf>
    <xf numFmtId="165" fontId="10" fillId="0" borderId="0" xfId="0" applyNumberFormat="1" applyFont="1" applyAlignment="1">
      <alignment/>
    </xf>
    <xf numFmtId="3" fontId="10" fillId="0" borderId="0" xfId="0" applyNumberFormat="1" applyFont="1" applyAlignment="1">
      <alignment/>
    </xf>
    <xf numFmtId="0" fontId="6" fillId="0" borderId="10" xfId="0" applyFont="1" applyBorder="1" applyAlignment="1">
      <alignment horizontal="right"/>
    </xf>
    <xf numFmtId="166" fontId="6" fillId="0" borderId="0" xfId="0" applyNumberFormat="1" applyFont="1" applyFill="1" applyAlignment="1">
      <alignment/>
    </xf>
    <xf numFmtId="49" fontId="6" fillId="0" borderId="10" xfId="0" applyNumberFormat="1" applyFont="1" applyBorder="1" applyAlignment="1">
      <alignment horizontal="right"/>
    </xf>
    <xf numFmtId="0" fontId="6" fillId="0" borderId="12" xfId="0" applyFont="1" applyBorder="1" applyAlignment="1">
      <alignment/>
    </xf>
    <xf numFmtId="49" fontId="6" fillId="0" borderId="12" xfId="0" applyNumberFormat="1" applyFont="1" applyBorder="1" applyAlignment="1">
      <alignment horizontal="right"/>
    </xf>
    <xf numFmtId="0" fontId="1" fillId="0" borderId="0" xfId="0" applyFont="1" applyAlignment="1">
      <alignment/>
    </xf>
    <xf numFmtId="0" fontId="1" fillId="0" borderId="0" xfId="0" applyFont="1" applyAlignment="1">
      <alignment/>
    </xf>
    <xf numFmtId="0" fontId="0" fillId="0" borderId="0" xfId="0" applyFont="1" applyAlignment="1">
      <alignment/>
    </xf>
    <xf numFmtId="0" fontId="6" fillId="0" borderId="12" xfId="0" applyFont="1" applyBorder="1" applyAlignment="1" quotePrefix="1">
      <alignment horizontal="right"/>
    </xf>
    <xf numFmtId="3" fontId="6" fillId="0" borderId="12" xfId="0" applyNumberFormat="1" applyFont="1" applyBorder="1" applyAlignment="1">
      <alignment/>
    </xf>
    <xf numFmtId="3" fontId="6" fillId="0" borderId="0" xfId="0" applyNumberFormat="1" applyFont="1" applyFill="1" applyAlignment="1">
      <alignment/>
    </xf>
    <xf numFmtId="165" fontId="6" fillId="0" borderId="0" xfId="0" applyNumberFormat="1" applyFont="1" applyFill="1" applyAlignment="1">
      <alignment/>
    </xf>
    <xf numFmtId="0" fontId="6" fillId="0" borderId="11" xfId="0" applyFont="1" applyBorder="1" applyAlignment="1">
      <alignment/>
    </xf>
    <xf numFmtId="49" fontId="6" fillId="0" borderId="11" xfId="0" applyNumberFormat="1" applyFont="1" applyBorder="1" applyAlignment="1" quotePrefix="1">
      <alignment horizontal="right"/>
    </xf>
    <xf numFmtId="46" fontId="6" fillId="0" borderId="11" xfId="0" applyNumberFormat="1" applyFont="1" applyBorder="1" applyAlignment="1" quotePrefix="1">
      <alignment horizontal="right"/>
    </xf>
    <xf numFmtId="3" fontId="10" fillId="0" borderId="10" xfId="0" applyNumberFormat="1" applyFont="1" applyBorder="1" applyAlignment="1">
      <alignment/>
    </xf>
    <xf numFmtId="166" fontId="10" fillId="0" borderId="0" xfId="0" applyNumberFormat="1" applyFont="1" applyAlignment="1">
      <alignment/>
    </xf>
    <xf numFmtId="3" fontId="10" fillId="0" borderId="0" xfId="0" applyNumberFormat="1" applyFont="1" applyFill="1" applyAlignment="1">
      <alignment/>
    </xf>
    <xf numFmtId="165" fontId="10" fillId="0" borderId="0" xfId="0" applyNumberFormat="1" applyFont="1" applyAlignment="1">
      <alignment horizontal="right"/>
    </xf>
    <xf numFmtId="0" fontId="10" fillId="0" borderId="0" xfId="0" applyFont="1" applyAlignment="1">
      <alignment/>
    </xf>
    <xf numFmtId="0" fontId="0" fillId="0" borderId="11" xfId="0" applyBorder="1" applyAlignment="1">
      <alignment/>
    </xf>
    <xf numFmtId="0" fontId="0" fillId="0" borderId="10" xfId="0" applyBorder="1" applyAlignment="1">
      <alignment/>
    </xf>
    <xf numFmtId="0" fontId="13" fillId="0" borderId="0" xfId="0" applyFont="1" applyAlignment="1">
      <alignment/>
    </xf>
    <xf numFmtId="165" fontId="10" fillId="0" borderId="0" xfId="0" applyNumberFormat="1" applyFont="1" applyBorder="1" applyAlignment="1">
      <alignment wrapText="1"/>
    </xf>
    <xf numFmtId="0" fontId="10" fillId="0" borderId="10" xfId="0" applyFont="1" applyBorder="1" applyAlignment="1">
      <alignment/>
    </xf>
    <xf numFmtId="165" fontId="10" fillId="0" borderId="0" xfId="0" applyNumberFormat="1" applyFont="1" applyFill="1" applyAlignment="1">
      <alignment/>
    </xf>
    <xf numFmtId="3" fontId="10" fillId="0" borderId="0" xfId="0" applyNumberFormat="1" applyFont="1" applyAlignment="1">
      <alignment horizontal="right"/>
    </xf>
    <xf numFmtId="165" fontId="6" fillId="0" borderId="0" xfId="0" applyNumberFormat="1" applyFont="1" applyAlignment="1">
      <alignment horizontal="right"/>
    </xf>
    <xf numFmtId="165" fontId="6" fillId="0" borderId="10" xfId="0" applyNumberFormat="1" applyFont="1" applyBorder="1" applyAlignment="1">
      <alignment wrapText="1"/>
    </xf>
    <xf numFmtId="165" fontId="6" fillId="0" borderId="0" xfId="0" applyNumberFormat="1" applyFont="1" applyBorder="1" applyAlignment="1">
      <alignment wrapText="1"/>
    </xf>
    <xf numFmtId="0" fontId="0" fillId="0" borderId="0" xfId="0" applyFill="1" applyAlignment="1">
      <alignment/>
    </xf>
    <xf numFmtId="0" fontId="0" fillId="0" borderId="0" xfId="0" applyFont="1" applyFill="1" applyAlignment="1">
      <alignment/>
    </xf>
    <xf numFmtId="0" fontId="10" fillId="0" borderId="0" xfId="0" applyFont="1" applyFill="1" applyAlignment="1">
      <alignment/>
    </xf>
    <xf numFmtId="0" fontId="16" fillId="0" borderId="0" xfId="0" applyFont="1" applyBorder="1" applyAlignment="1">
      <alignment horizontal="left" wrapText="1"/>
    </xf>
    <xf numFmtId="0" fontId="16" fillId="0" borderId="0" xfId="0" applyFont="1" applyBorder="1" applyAlignment="1">
      <alignment/>
    </xf>
    <xf numFmtId="3" fontId="17" fillId="0" borderId="0" xfId="0" applyNumberFormat="1" applyFont="1" applyBorder="1" applyAlignment="1">
      <alignment/>
    </xf>
    <xf numFmtId="3" fontId="10" fillId="0" borderId="0" xfId="0" applyNumberFormat="1" applyFont="1" applyBorder="1" applyAlignment="1">
      <alignment/>
    </xf>
    <xf numFmtId="3" fontId="6" fillId="0" borderId="0" xfId="0" applyNumberFormat="1" applyFont="1" applyFill="1" applyBorder="1" applyAlignment="1">
      <alignment horizontal="right"/>
    </xf>
    <xf numFmtId="3" fontId="10" fillId="0" borderId="0" xfId="0" applyNumberFormat="1" applyFont="1" applyFill="1" applyBorder="1" applyAlignment="1">
      <alignment/>
    </xf>
    <xf numFmtId="3" fontId="10" fillId="0" borderId="0" xfId="0" applyNumberFormat="1" applyFont="1" applyFill="1" applyAlignment="1">
      <alignment horizontal="right"/>
    </xf>
    <xf numFmtId="46" fontId="6" fillId="0" borderId="12" xfId="0" applyNumberFormat="1" applyFont="1" applyBorder="1" applyAlignment="1" quotePrefix="1">
      <alignment horizontal="right"/>
    </xf>
    <xf numFmtId="49" fontId="6" fillId="0" borderId="12" xfId="0" applyNumberFormat="1" applyFont="1" applyBorder="1" applyAlignment="1" quotePrefix="1">
      <alignment horizontal="right"/>
    </xf>
    <xf numFmtId="3" fontId="6" fillId="0" borderId="0" xfId="0" applyNumberFormat="1" applyFont="1" applyFill="1" applyAlignment="1">
      <alignment horizontal="right"/>
    </xf>
    <xf numFmtId="165" fontId="6" fillId="0" borderId="0" xfId="0" applyNumberFormat="1" applyFont="1" applyFill="1" applyAlignment="1">
      <alignment horizontal="right"/>
    </xf>
    <xf numFmtId="3" fontId="6" fillId="0" borderId="0" xfId="0" applyNumberFormat="1" applyFont="1" applyAlignment="1">
      <alignment horizontal="right"/>
    </xf>
    <xf numFmtId="165" fontId="0" fillId="0" borderId="0" xfId="0" applyNumberFormat="1" applyAlignment="1">
      <alignment/>
    </xf>
    <xf numFmtId="3" fontId="0" fillId="0" borderId="0" xfId="0" applyNumberFormat="1" applyAlignment="1">
      <alignment/>
    </xf>
    <xf numFmtId="184" fontId="0" fillId="0" borderId="0" xfId="50" applyNumberFormat="1" applyAlignment="1">
      <alignment/>
    </xf>
    <xf numFmtId="184" fontId="0" fillId="0" borderId="0" xfId="0" applyNumberFormat="1" applyAlignment="1">
      <alignment/>
    </xf>
    <xf numFmtId="0" fontId="6" fillId="0" borderId="0" xfId="0" applyFont="1" applyFill="1" applyAlignment="1">
      <alignment horizontal="right"/>
    </xf>
    <xf numFmtId="0" fontId="0" fillId="0" borderId="0" xfId="0" applyFont="1" applyAlignment="1">
      <alignment/>
    </xf>
    <xf numFmtId="165" fontId="0" fillId="0" borderId="0" xfId="0" applyNumberFormat="1" applyBorder="1" applyAlignment="1">
      <alignment/>
    </xf>
    <xf numFmtId="166" fontId="6" fillId="0" borderId="0" xfId="0" applyNumberFormat="1" applyFont="1" applyAlignment="1">
      <alignment horizontal="right"/>
    </xf>
    <xf numFmtId="3" fontId="6" fillId="0" borderId="1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165" fontId="6" fillId="0" borderId="0" xfId="0" applyNumberFormat="1" applyFont="1" applyBorder="1" applyAlignment="1">
      <alignment horizontal="right"/>
    </xf>
    <xf numFmtId="3" fontId="0" fillId="0" borderId="0" xfId="0" applyNumberFormat="1" applyAlignment="1">
      <alignment horizontal="right"/>
    </xf>
    <xf numFmtId="0" fontId="6" fillId="0" borderId="0" xfId="0" applyFont="1" applyFill="1" applyAlignment="1">
      <alignment/>
    </xf>
    <xf numFmtId="1" fontId="6" fillId="0" borderId="0" xfId="0" applyNumberFormat="1" applyFont="1" applyFill="1" applyAlignment="1">
      <alignment horizontal="right"/>
    </xf>
    <xf numFmtId="166" fontId="0" fillId="0" borderId="0" xfId="0" applyNumberFormat="1" applyAlignment="1">
      <alignment/>
    </xf>
    <xf numFmtId="3" fontId="6" fillId="0" borderId="0" xfId="0" applyNumberFormat="1" applyFont="1" applyAlignment="1">
      <alignment/>
    </xf>
    <xf numFmtId="3" fontId="37" fillId="0" borderId="0" xfId="0" applyNumberFormat="1" applyFont="1" applyBorder="1" applyAlignment="1">
      <alignment horizontal="right"/>
    </xf>
    <xf numFmtId="3" fontId="6" fillId="0" borderId="0" xfId="0" applyNumberFormat="1" applyFont="1" applyFill="1" applyBorder="1" applyAlignment="1">
      <alignment/>
    </xf>
    <xf numFmtId="0" fontId="1" fillId="0" borderId="0" xfId="0" applyFont="1" applyBorder="1" applyAlignment="1">
      <alignment/>
    </xf>
    <xf numFmtId="0" fontId="0" fillId="0" borderId="0" xfId="0" applyFont="1" applyBorder="1" applyAlignment="1">
      <alignment/>
    </xf>
    <xf numFmtId="0" fontId="2" fillId="0" borderId="12" xfId="0" applyFont="1" applyBorder="1" applyAlignment="1">
      <alignment wrapText="1"/>
    </xf>
    <xf numFmtId="0" fontId="1" fillId="0" borderId="0" xfId="0" applyFont="1" applyBorder="1" applyAlignment="1">
      <alignment wrapText="1"/>
    </xf>
    <xf numFmtId="0" fontId="1" fillId="0" borderId="0" xfId="0" applyFont="1" applyBorder="1" applyAlignment="1">
      <alignment/>
    </xf>
    <xf numFmtId="0" fontId="0" fillId="0" borderId="0" xfId="0" applyBorder="1" applyAlignment="1">
      <alignment/>
    </xf>
    <xf numFmtId="0" fontId="0" fillId="0" borderId="0" xfId="0" applyAlignment="1">
      <alignment/>
    </xf>
    <xf numFmtId="0" fontId="15" fillId="0" borderId="0" xfId="0" applyFont="1" applyFill="1" applyBorder="1" applyAlignment="1">
      <alignment wrapText="1"/>
    </xf>
    <xf numFmtId="0" fontId="13" fillId="0" borderId="0" xfId="0" applyFont="1" applyFill="1" applyBorder="1" applyAlignment="1">
      <alignment/>
    </xf>
    <xf numFmtId="0" fontId="13" fillId="0" borderId="0" xfId="0" applyFont="1" applyFill="1" applyAlignment="1">
      <alignment/>
    </xf>
    <xf numFmtId="0" fontId="2"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12" xfId="0" applyFont="1" applyBorder="1" applyAlignment="1">
      <alignment/>
    </xf>
    <xf numFmtId="0" fontId="1" fillId="0" borderId="10" xfId="0" applyFont="1" applyBorder="1" applyAlignment="1">
      <alignment wrapText="1"/>
    </xf>
    <xf numFmtId="0" fontId="0" fillId="0" borderId="10" xfId="0" applyBorder="1" applyAlignment="1">
      <alignment/>
    </xf>
    <xf numFmtId="0" fontId="1" fillId="0" borderId="0" xfId="0" applyFont="1" applyAlignment="1">
      <alignment/>
    </xf>
    <xf numFmtId="0" fontId="2" fillId="0" borderId="0" xfId="0" applyFont="1" applyBorder="1" applyAlignment="1">
      <alignment wrapText="1"/>
    </xf>
    <xf numFmtId="0" fontId="2" fillId="0" borderId="12" xfId="0" applyFont="1" applyBorder="1" applyAlignment="1">
      <alignment horizontal="left" wrapText="1"/>
    </xf>
    <xf numFmtId="0" fontId="1" fillId="0" borderId="10" xfId="0" applyFont="1" applyBorder="1" applyAlignment="1">
      <alignment horizontal="left" wrapText="1"/>
    </xf>
    <xf numFmtId="49" fontId="1" fillId="0" borderId="10" xfId="0" applyNumberFormat="1" applyFont="1" applyBorder="1" applyAlignment="1">
      <alignment wrapText="1"/>
    </xf>
    <xf numFmtId="0" fontId="2" fillId="0" borderId="0" xfId="0" applyFont="1" applyBorder="1" applyAlignment="1">
      <alignment/>
    </xf>
    <xf numFmtId="0" fontId="0" fillId="0" borderId="12" xfId="0" applyBorder="1" applyAlignment="1">
      <alignment wrapText="1"/>
    </xf>
    <xf numFmtId="0" fontId="0" fillId="0" borderId="12" xfId="0" applyBorder="1" applyAlignment="1">
      <alignment/>
    </xf>
    <xf numFmtId="0" fontId="0" fillId="0" borderId="12" xfId="0" applyFont="1" applyBorder="1" applyAlignment="1">
      <alignment wrapText="1"/>
    </xf>
    <xf numFmtId="0" fontId="1" fillId="0" borderId="10" xfId="0" applyFont="1" applyBorder="1" applyAlignment="1">
      <alignment/>
    </xf>
    <xf numFmtId="0" fontId="16" fillId="0" borderId="0" xfId="0" applyFont="1" applyBorder="1" applyAlignment="1">
      <alignment horizontal="left" wrapText="1"/>
    </xf>
    <xf numFmtId="0" fontId="15" fillId="0" borderId="0" xfId="0" applyFont="1" applyBorder="1" applyAlignment="1">
      <alignment horizontal="left" wrapText="1"/>
    </xf>
    <xf numFmtId="0" fontId="1" fillId="0" borderId="0" xfId="0" applyFont="1" applyBorder="1" applyAlignment="1">
      <alignment wrapText="1"/>
    </xf>
    <xf numFmtId="0" fontId="0" fillId="0" borderId="0" xfId="0" applyFont="1" applyBorder="1" applyAlignment="1">
      <alignment/>
    </xf>
    <xf numFmtId="0" fontId="0" fillId="0" borderId="0" xfId="0" applyFon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18"/>
  <sheetViews>
    <sheetView tabSelected="1" zoomScaleSheetLayoutView="100"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23.7109375" style="0" customWidth="1"/>
    <col min="2" max="4" width="10.7109375" style="0" customWidth="1"/>
    <col min="5" max="5" width="1.28515625" style="0" customWidth="1"/>
    <col min="6" max="8" width="10.7109375" style="0" customWidth="1"/>
    <col min="10" max="10" width="12.28125" style="0" bestFit="1" customWidth="1"/>
    <col min="11" max="11" width="10.57421875" style="0" bestFit="1" customWidth="1"/>
    <col min="12" max="12" width="10.7109375" style="0" bestFit="1" customWidth="1"/>
  </cols>
  <sheetData>
    <row r="1" ht="18">
      <c r="A1" s="11" t="s">
        <v>49</v>
      </c>
    </row>
    <row r="2" ht="12.75" customHeight="1">
      <c r="A2" s="11"/>
    </row>
    <row r="3" ht="12.75" customHeight="1">
      <c r="A3" s="11"/>
    </row>
    <row r="4" spans="1:3" ht="12.75">
      <c r="A4" s="1" t="s">
        <v>22</v>
      </c>
      <c r="B4" s="8"/>
      <c r="C4" s="8"/>
    </row>
    <row r="5" spans="1:8" ht="24" customHeight="1">
      <c r="A5" s="126" t="s">
        <v>110</v>
      </c>
      <c r="B5" s="126"/>
      <c r="C5" s="126"/>
      <c r="D5" s="126"/>
      <c r="E5" s="126"/>
      <c r="F5" s="126"/>
      <c r="G5" s="126"/>
      <c r="H5" s="126"/>
    </row>
    <row r="6" spans="1:8" ht="15.75" customHeight="1">
      <c r="A6" s="55"/>
      <c r="B6" s="57" t="s">
        <v>57</v>
      </c>
      <c r="C6" s="56" t="s">
        <v>58</v>
      </c>
      <c r="D6" s="57" t="s">
        <v>89</v>
      </c>
      <c r="E6" s="63"/>
      <c r="F6" s="56" t="s">
        <v>90</v>
      </c>
      <c r="G6" s="25" t="s">
        <v>112</v>
      </c>
      <c r="H6" s="56" t="s">
        <v>113</v>
      </c>
    </row>
    <row r="7" spans="1:8" ht="16.5" customHeight="1">
      <c r="A7" s="26" t="s">
        <v>17</v>
      </c>
      <c r="B7" s="27"/>
      <c r="C7" s="27"/>
      <c r="D7" s="27"/>
      <c r="F7" s="27"/>
      <c r="G7" s="27"/>
      <c r="H7" s="27"/>
    </row>
    <row r="8" spans="1:9" ht="12.75" customHeight="1">
      <c r="A8" s="26" t="s">
        <v>1</v>
      </c>
      <c r="B8" s="17">
        <v>4001.643</v>
      </c>
      <c r="C8" s="17">
        <v>3931.038</v>
      </c>
      <c r="D8" s="17">
        <v>4380.18109</v>
      </c>
      <c r="F8" s="17">
        <v>4595.912775</v>
      </c>
      <c r="G8" s="17">
        <v>4884.364194</v>
      </c>
      <c r="H8" s="17">
        <v>4603.697408</v>
      </c>
      <c r="I8" s="88"/>
    </row>
    <row r="9" spans="1:9" ht="12.75" customHeight="1">
      <c r="A9" s="26" t="s">
        <v>50</v>
      </c>
      <c r="B9" s="17">
        <v>183.685</v>
      </c>
      <c r="C9" s="17">
        <v>172.858</v>
      </c>
      <c r="D9" s="17">
        <v>195.196076</v>
      </c>
      <c r="F9" s="17">
        <v>192.268032</v>
      </c>
      <c r="G9" s="17">
        <v>203.365718</v>
      </c>
      <c r="H9" s="17">
        <v>181.381018</v>
      </c>
      <c r="I9" s="88"/>
    </row>
    <row r="10" spans="1:9" ht="12.75" customHeight="1">
      <c r="A10" s="26" t="s">
        <v>15</v>
      </c>
      <c r="B10" s="54">
        <v>4826.684</v>
      </c>
      <c r="C10" s="54">
        <v>4832.91</v>
      </c>
      <c r="D10" s="54">
        <v>5237.996136</v>
      </c>
      <c r="F10" s="54">
        <v>5596.280416</v>
      </c>
      <c r="G10" s="54">
        <v>6021.201082</v>
      </c>
      <c r="H10" s="54">
        <v>5779.983685</v>
      </c>
      <c r="I10" s="88"/>
    </row>
    <row r="11" spans="1:9" ht="12.75" customHeight="1">
      <c r="A11" s="26" t="s">
        <v>13</v>
      </c>
      <c r="B11" s="17">
        <v>224.034</v>
      </c>
      <c r="C11" s="17">
        <v>275.068</v>
      </c>
      <c r="D11" s="17">
        <v>244.378275</v>
      </c>
      <c r="F11" s="17">
        <v>308.558752</v>
      </c>
      <c r="G11" s="17">
        <v>258.260762</v>
      </c>
      <c r="H11" s="17">
        <v>318.794003</v>
      </c>
      <c r="I11" s="88"/>
    </row>
    <row r="12" spans="1:9" ht="12.75" customHeight="1">
      <c r="A12" s="18" t="s">
        <v>11</v>
      </c>
      <c r="B12" s="19">
        <v>120.715</v>
      </c>
      <c r="C12" s="32">
        <v>116.197</v>
      </c>
      <c r="D12" s="19">
        <v>131.585439</v>
      </c>
      <c r="E12" s="64"/>
      <c r="F12" s="32">
        <v>129.583911</v>
      </c>
      <c r="G12" s="19">
        <v>135.511054</v>
      </c>
      <c r="H12" s="32">
        <v>115.071359</v>
      </c>
      <c r="I12" s="88"/>
    </row>
    <row r="13" spans="1:9" ht="48" customHeight="1">
      <c r="A13" s="124" t="s">
        <v>122</v>
      </c>
      <c r="B13" s="136"/>
      <c r="C13" s="136"/>
      <c r="D13" s="136"/>
      <c r="E13" s="136"/>
      <c r="F13" s="136"/>
      <c r="G13" s="136"/>
      <c r="H13" s="137"/>
      <c r="I13" s="88"/>
    </row>
    <row r="14" spans="1:8" ht="11.25" customHeight="1">
      <c r="A14" s="15"/>
      <c r="B14" s="8"/>
      <c r="C14" s="8"/>
      <c r="D14" s="8"/>
      <c r="E14" s="8"/>
      <c r="F14" s="8"/>
      <c r="G14" s="8"/>
      <c r="H14" s="3"/>
    </row>
    <row r="15" spans="1:7" s="27" customFormat="1" ht="12.75">
      <c r="A15" s="49" t="s">
        <v>51</v>
      </c>
      <c r="B15" s="49"/>
      <c r="C15" s="49"/>
      <c r="D15" s="49"/>
      <c r="E15" s="49"/>
      <c r="F15" s="50"/>
      <c r="G15" s="50"/>
    </row>
    <row r="16" spans="1:7" s="27" customFormat="1" ht="28.5" customHeight="1">
      <c r="A16" s="135" t="s">
        <v>61</v>
      </c>
      <c r="B16" s="107"/>
      <c r="C16" s="107"/>
      <c r="D16" s="107"/>
      <c r="E16" s="107"/>
      <c r="F16" s="108"/>
      <c r="G16" s="108"/>
    </row>
    <row r="17" spans="1:8" s="27" customFormat="1" ht="15.75" customHeight="1">
      <c r="A17" s="46"/>
      <c r="B17" s="47" t="s">
        <v>112</v>
      </c>
      <c r="C17" s="51"/>
      <c r="D17" s="47"/>
      <c r="E17" s="47"/>
      <c r="F17" s="47" t="s">
        <v>113</v>
      </c>
      <c r="G17" s="47"/>
      <c r="H17" s="47"/>
    </row>
    <row r="18" spans="1:8" s="27" customFormat="1" ht="15.75" customHeight="1">
      <c r="A18" s="20"/>
      <c r="B18" s="43" t="s">
        <v>8</v>
      </c>
      <c r="C18" s="43" t="s">
        <v>9</v>
      </c>
      <c r="D18" s="45" t="s">
        <v>7</v>
      </c>
      <c r="E18" s="45"/>
      <c r="F18" s="43" t="s">
        <v>8</v>
      </c>
      <c r="G18" s="43" t="s">
        <v>9</v>
      </c>
      <c r="H18" s="45" t="s">
        <v>7</v>
      </c>
    </row>
    <row r="19" spans="1:8" s="27" customFormat="1" ht="16.5" customHeight="1">
      <c r="A19" s="21" t="s">
        <v>0</v>
      </c>
      <c r="B19" s="22"/>
      <c r="C19" s="22"/>
      <c r="D19" s="22"/>
      <c r="E19" s="22"/>
      <c r="F19" s="22"/>
      <c r="G19" s="22"/>
      <c r="H19" s="22"/>
    </row>
    <row r="20" spans="1:8" s="27" customFormat="1" ht="12.75" customHeight="1">
      <c r="A20" s="27" t="s">
        <v>1</v>
      </c>
      <c r="B20" s="22">
        <v>11256</v>
      </c>
      <c r="C20" s="22">
        <v>4814</v>
      </c>
      <c r="D20" s="22">
        <f>B20+C20</f>
        <v>16070</v>
      </c>
      <c r="E20" s="42"/>
      <c r="F20" s="22">
        <v>10457</v>
      </c>
      <c r="G20" s="22">
        <v>4598</v>
      </c>
      <c r="H20" s="22">
        <f>F20+G20</f>
        <v>15055</v>
      </c>
    </row>
    <row r="21" spans="1:8" s="27" customFormat="1" ht="12.75" customHeight="1">
      <c r="A21" s="26" t="s">
        <v>50</v>
      </c>
      <c r="B21" s="22">
        <v>6895</v>
      </c>
      <c r="C21" s="22">
        <v>1608</v>
      </c>
      <c r="D21" s="22">
        <f aca="true" t="shared" si="0" ref="D21:D36">B21+C21</f>
        <v>8503</v>
      </c>
      <c r="E21" s="42"/>
      <c r="F21" s="22">
        <v>6269</v>
      </c>
      <c r="G21" s="22">
        <v>1510</v>
      </c>
      <c r="H21" s="53">
        <f aca="true" t="shared" si="1" ref="H21:H36">F21+G21</f>
        <v>7779</v>
      </c>
    </row>
    <row r="22" spans="1:8" s="27" customFormat="1" ht="12.75" customHeight="1">
      <c r="A22" s="27" t="s">
        <v>15</v>
      </c>
      <c r="B22" s="22">
        <v>3363</v>
      </c>
      <c r="C22" s="22">
        <v>2160</v>
      </c>
      <c r="D22" s="22">
        <f>B22+C22</f>
        <v>5523</v>
      </c>
      <c r="E22" s="42"/>
      <c r="F22" s="22">
        <v>3012</v>
      </c>
      <c r="G22" s="22">
        <v>2002</v>
      </c>
      <c r="H22" s="22">
        <f t="shared" si="1"/>
        <v>5014</v>
      </c>
    </row>
    <row r="23" spans="1:8" s="27" customFormat="1" ht="12.75" customHeight="1">
      <c r="A23" s="27" t="s">
        <v>13</v>
      </c>
      <c r="B23" s="22">
        <v>9</v>
      </c>
      <c r="C23" s="22">
        <v>11</v>
      </c>
      <c r="D23" s="22">
        <f>B23+C23</f>
        <v>20</v>
      </c>
      <c r="E23" s="42"/>
      <c r="F23" s="22">
        <v>6</v>
      </c>
      <c r="G23" s="22">
        <v>3</v>
      </c>
      <c r="H23" s="22">
        <f t="shared" si="1"/>
        <v>9</v>
      </c>
    </row>
    <row r="24" spans="1:8" s="27" customFormat="1" ht="12.75" customHeight="1">
      <c r="A24" s="27" t="s">
        <v>11</v>
      </c>
      <c r="B24" s="22">
        <v>86</v>
      </c>
      <c r="C24" s="22">
        <v>93</v>
      </c>
      <c r="D24" s="22">
        <f>B24+C24</f>
        <v>179</v>
      </c>
      <c r="E24" s="42"/>
      <c r="F24" s="22">
        <v>79</v>
      </c>
      <c r="G24" s="22">
        <v>70</v>
      </c>
      <c r="H24" s="22">
        <f t="shared" si="1"/>
        <v>149</v>
      </c>
    </row>
    <row r="25" spans="1:8" s="27" customFormat="1" ht="16.5" customHeight="1">
      <c r="A25" s="21" t="s">
        <v>10</v>
      </c>
      <c r="B25" s="42"/>
      <c r="C25" s="42"/>
      <c r="D25" s="42"/>
      <c r="E25" s="42"/>
      <c r="F25" s="22"/>
      <c r="G25" s="42"/>
      <c r="H25" s="42"/>
    </row>
    <row r="26" spans="1:8" s="27" customFormat="1" ht="12.75" customHeight="1">
      <c r="A26" s="27" t="s">
        <v>1</v>
      </c>
      <c r="B26" s="22">
        <v>45673</v>
      </c>
      <c r="C26" s="22">
        <v>28263</v>
      </c>
      <c r="D26" s="22">
        <f t="shared" si="0"/>
        <v>73936</v>
      </c>
      <c r="E26" s="42"/>
      <c r="F26" s="22">
        <v>44689</v>
      </c>
      <c r="G26" s="22">
        <v>27109</v>
      </c>
      <c r="H26" s="22">
        <f t="shared" si="1"/>
        <v>71798</v>
      </c>
    </row>
    <row r="27" spans="1:8" s="27" customFormat="1" ht="12.75" customHeight="1">
      <c r="A27" s="26" t="s">
        <v>50</v>
      </c>
      <c r="B27" s="22">
        <v>18775</v>
      </c>
      <c r="C27" s="22">
        <v>3585</v>
      </c>
      <c r="D27" s="22">
        <f t="shared" si="0"/>
        <v>22360</v>
      </c>
      <c r="E27" s="42"/>
      <c r="F27" s="22">
        <v>17550</v>
      </c>
      <c r="G27" s="22">
        <v>3272</v>
      </c>
      <c r="H27" s="22">
        <f t="shared" si="1"/>
        <v>20822</v>
      </c>
    </row>
    <row r="28" spans="1:8" s="27" customFormat="1" ht="12.75" customHeight="1">
      <c r="A28" s="27" t="s">
        <v>15</v>
      </c>
      <c r="B28" s="22">
        <v>25218</v>
      </c>
      <c r="C28" s="22">
        <v>16681</v>
      </c>
      <c r="D28" s="22">
        <f t="shared" si="0"/>
        <v>41899</v>
      </c>
      <c r="E28" s="42"/>
      <c r="F28" s="22">
        <v>23960</v>
      </c>
      <c r="G28" s="22">
        <v>15283</v>
      </c>
      <c r="H28" s="22">
        <f t="shared" si="1"/>
        <v>39243</v>
      </c>
    </row>
    <row r="29" spans="1:8" s="27" customFormat="1" ht="12.75" customHeight="1">
      <c r="A29" s="27" t="s">
        <v>13</v>
      </c>
      <c r="B29" s="22">
        <v>961</v>
      </c>
      <c r="C29" s="22">
        <v>628</v>
      </c>
      <c r="D29" s="22">
        <f t="shared" si="0"/>
        <v>1589</v>
      </c>
      <c r="E29" s="42"/>
      <c r="F29" s="22">
        <v>940</v>
      </c>
      <c r="G29" s="22">
        <v>547</v>
      </c>
      <c r="H29" s="22">
        <f t="shared" si="1"/>
        <v>1487</v>
      </c>
    </row>
    <row r="30" spans="1:8" s="27" customFormat="1" ht="12.75" customHeight="1">
      <c r="A30" s="27" t="s">
        <v>11</v>
      </c>
      <c r="B30" s="22">
        <v>2094</v>
      </c>
      <c r="C30" s="22">
        <v>1679</v>
      </c>
      <c r="D30" s="22">
        <f t="shared" si="0"/>
        <v>3773</v>
      </c>
      <c r="E30" s="42"/>
      <c r="F30" s="22">
        <v>1866</v>
      </c>
      <c r="G30" s="22">
        <v>1399</v>
      </c>
      <c r="H30" s="22">
        <f t="shared" si="1"/>
        <v>3265</v>
      </c>
    </row>
    <row r="31" spans="1:8" s="27" customFormat="1" ht="16.5" customHeight="1">
      <c r="A31" s="21" t="s">
        <v>3</v>
      </c>
      <c r="B31" s="42"/>
      <c r="C31" s="42"/>
      <c r="D31" s="22"/>
      <c r="E31" s="42"/>
      <c r="F31" s="22"/>
      <c r="G31" s="42"/>
      <c r="H31" s="22"/>
    </row>
    <row r="32" spans="1:10" s="27" customFormat="1" ht="12.75" customHeight="1">
      <c r="A32" s="27" t="s">
        <v>1</v>
      </c>
      <c r="B32" s="22">
        <v>157126</v>
      </c>
      <c r="C32" s="22">
        <v>108054</v>
      </c>
      <c r="D32" s="22">
        <f t="shared" si="0"/>
        <v>265180</v>
      </c>
      <c r="E32" s="42"/>
      <c r="F32" s="22">
        <v>161370</v>
      </c>
      <c r="G32" s="22">
        <v>110976</v>
      </c>
      <c r="H32" s="22">
        <f t="shared" si="1"/>
        <v>272346</v>
      </c>
      <c r="I32" s="22"/>
      <c r="J32" s="22"/>
    </row>
    <row r="33" spans="1:8" s="27" customFormat="1" ht="12.75" customHeight="1">
      <c r="A33" s="26" t="s">
        <v>50</v>
      </c>
      <c r="B33" s="22">
        <v>27039</v>
      </c>
      <c r="C33" s="22">
        <v>6117</v>
      </c>
      <c r="D33" s="22">
        <f t="shared" si="0"/>
        <v>33156</v>
      </c>
      <c r="E33" s="42"/>
      <c r="F33" s="22">
        <v>26530</v>
      </c>
      <c r="G33" s="22">
        <v>5943</v>
      </c>
      <c r="H33" s="22">
        <f t="shared" si="1"/>
        <v>32473</v>
      </c>
    </row>
    <row r="34" spans="1:8" s="27" customFormat="1" ht="12.75" customHeight="1">
      <c r="A34" s="27" t="s">
        <v>15</v>
      </c>
      <c r="B34" s="22">
        <v>113139</v>
      </c>
      <c r="C34" s="22">
        <v>77685</v>
      </c>
      <c r="D34" s="22">
        <f t="shared" si="0"/>
        <v>190824</v>
      </c>
      <c r="E34" s="42"/>
      <c r="F34" s="22">
        <v>114059</v>
      </c>
      <c r="G34" s="22">
        <v>78294</v>
      </c>
      <c r="H34" s="22">
        <f t="shared" si="1"/>
        <v>192353</v>
      </c>
    </row>
    <row r="35" spans="1:8" s="27" customFormat="1" ht="12.75" customHeight="1">
      <c r="A35" s="27" t="s">
        <v>13</v>
      </c>
      <c r="B35" s="22">
        <v>7455</v>
      </c>
      <c r="C35" s="22">
        <v>5004</v>
      </c>
      <c r="D35" s="22">
        <f t="shared" si="0"/>
        <v>12459</v>
      </c>
      <c r="E35" s="62"/>
      <c r="F35" s="22">
        <v>7952</v>
      </c>
      <c r="G35" s="22">
        <v>5624</v>
      </c>
      <c r="H35" s="22">
        <f t="shared" si="1"/>
        <v>13576</v>
      </c>
    </row>
    <row r="36" spans="1:8" s="27" customFormat="1" ht="12.75" customHeight="1">
      <c r="A36" s="27" t="s">
        <v>11</v>
      </c>
      <c r="B36" s="23">
        <v>7942</v>
      </c>
      <c r="C36" s="23">
        <v>4935</v>
      </c>
      <c r="D36" s="22">
        <f t="shared" si="0"/>
        <v>12877</v>
      </c>
      <c r="E36" s="58">
        <v>8562</v>
      </c>
      <c r="F36" s="23">
        <v>7404</v>
      </c>
      <c r="G36" s="23">
        <v>4561</v>
      </c>
      <c r="H36" s="22">
        <f t="shared" si="1"/>
        <v>11965</v>
      </c>
    </row>
    <row r="37" spans="1:8" ht="15" customHeight="1">
      <c r="A37" s="109" t="s">
        <v>59</v>
      </c>
      <c r="B37" s="129"/>
      <c r="C37" s="129"/>
      <c r="D37" s="129"/>
      <c r="E37" s="130"/>
      <c r="F37" s="130"/>
      <c r="G37" s="130"/>
      <c r="H37" s="130"/>
    </row>
    <row r="38" spans="1:8" ht="12.75" customHeight="1">
      <c r="A38" s="4"/>
      <c r="B38" s="2"/>
      <c r="C38" s="2"/>
      <c r="D38" s="2"/>
      <c r="E38" s="8"/>
      <c r="F38" s="8"/>
      <c r="G38" s="8"/>
      <c r="H38" s="8"/>
    </row>
    <row r="39" spans="1:8" ht="12.75" customHeight="1">
      <c r="A39" s="4"/>
      <c r="B39" s="2"/>
      <c r="C39" s="2"/>
      <c r="D39" s="2"/>
      <c r="E39" s="8"/>
      <c r="F39" s="8"/>
      <c r="G39" s="8"/>
      <c r="H39" s="8"/>
    </row>
    <row r="40" spans="1:8" ht="12.75" customHeight="1">
      <c r="A40" s="4"/>
      <c r="B40" s="2"/>
      <c r="C40" s="2"/>
      <c r="D40" s="2"/>
      <c r="E40" s="8"/>
      <c r="F40" s="8"/>
      <c r="G40" s="8"/>
      <c r="H40" s="8"/>
    </row>
    <row r="41" spans="1:5" ht="12.75">
      <c r="A41" s="1" t="s">
        <v>52</v>
      </c>
      <c r="B41" s="1"/>
      <c r="C41" s="1"/>
      <c r="D41" s="1"/>
      <c r="E41" s="1"/>
    </row>
    <row r="42" spans="1:7" ht="30" customHeight="1">
      <c r="A42" s="121" t="s">
        <v>63</v>
      </c>
      <c r="B42" s="132"/>
      <c r="C42" s="132"/>
      <c r="D42" s="132"/>
      <c r="E42" s="132"/>
      <c r="F42" s="122"/>
      <c r="G42" s="122"/>
    </row>
    <row r="43" spans="1:8" ht="15.75" customHeight="1">
      <c r="A43" s="46"/>
      <c r="B43" s="47" t="s">
        <v>112</v>
      </c>
      <c r="C43" s="51"/>
      <c r="D43" s="47"/>
      <c r="E43" s="47"/>
      <c r="F43" s="47" t="s">
        <v>113</v>
      </c>
      <c r="G43" s="47"/>
      <c r="H43" s="47"/>
    </row>
    <row r="44" spans="1:8" ht="15.75" customHeight="1">
      <c r="A44" s="20"/>
      <c r="B44" s="43" t="s">
        <v>8</v>
      </c>
      <c r="C44" s="43" t="s">
        <v>9</v>
      </c>
      <c r="D44" s="45" t="s">
        <v>7</v>
      </c>
      <c r="E44" s="45"/>
      <c r="F44" s="43" t="s">
        <v>8</v>
      </c>
      <c r="G44" s="43" t="s">
        <v>9</v>
      </c>
      <c r="H44" s="45" t="s">
        <v>7</v>
      </c>
    </row>
    <row r="45" spans="1:8" ht="16.5" customHeight="1">
      <c r="A45" s="21" t="s">
        <v>0</v>
      </c>
      <c r="B45" s="27"/>
      <c r="C45" s="27"/>
      <c r="D45" s="17"/>
      <c r="E45" s="17"/>
      <c r="F45" s="17"/>
      <c r="G45" s="17"/>
      <c r="H45" s="17"/>
    </row>
    <row r="46" spans="1:8" ht="12.75" customHeight="1">
      <c r="A46" s="27" t="s">
        <v>1</v>
      </c>
      <c r="B46" s="54">
        <v>187.02487</v>
      </c>
      <c r="C46" s="54">
        <v>75.895048</v>
      </c>
      <c r="D46" s="17">
        <f>B46+C46</f>
        <v>262.919918</v>
      </c>
      <c r="E46" s="41"/>
      <c r="F46" s="54">
        <v>141.6393328</v>
      </c>
      <c r="G46" s="54">
        <v>57.9512106</v>
      </c>
      <c r="H46" s="17">
        <f>F46+G46</f>
        <v>199.5905434</v>
      </c>
    </row>
    <row r="47" spans="1:8" ht="12.75" customHeight="1">
      <c r="A47" s="26" t="s">
        <v>50</v>
      </c>
      <c r="B47" s="54">
        <v>18.181527</v>
      </c>
      <c r="C47" s="54">
        <v>4.356821</v>
      </c>
      <c r="D47" s="17">
        <f aca="true" t="shared" si="2" ref="D47:D62">B47+C47</f>
        <v>22.538348</v>
      </c>
      <c r="E47" s="41"/>
      <c r="F47" s="54">
        <v>15.0589595</v>
      </c>
      <c r="G47" s="54">
        <v>3.8247916</v>
      </c>
      <c r="H47" s="54">
        <f aca="true" t="shared" si="3" ref="H47:H65">F47+G47</f>
        <v>18.8837511</v>
      </c>
    </row>
    <row r="48" spans="1:8" ht="12.75" customHeight="1">
      <c r="A48" s="27" t="s">
        <v>15</v>
      </c>
      <c r="B48" s="54">
        <v>32.0220407</v>
      </c>
      <c r="C48" s="54">
        <v>22.2205374</v>
      </c>
      <c r="D48" s="17">
        <f t="shared" si="2"/>
        <v>54.2425781</v>
      </c>
      <c r="E48" s="41"/>
      <c r="F48" s="54">
        <v>31.3208069</v>
      </c>
      <c r="G48" s="54">
        <v>21.8998454</v>
      </c>
      <c r="H48" s="17">
        <f t="shared" si="3"/>
        <v>53.2206523</v>
      </c>
    </row>
    <row r="49" spans="1:8" ht="12.75" customHeight="1">
      <c r="A49" s="27" t="s">
        <v>13</v>
      </c>
      <c r="B49" s="54">
        <v>0.025557</v>
      </c>
      <c r="C49" s="54">
        <v>0.025004</v>
      </c>
      <c r="D49" s="17">
        <f>B49+C49</f>
        <v>0.050560999999999995</v>
      </c>
      <c r="E49" s="41"/>
      <c r="F49" s="54">
        <v>0.0205445</v>
      </c>
      <c r="G49" s="54">
        <v>0.010428</v>
      </c>
      <c r="H49" s="17">
        <f t="shared" si="3"/>
        <v>0.0309725</v>
      </c>
    </row>
    <row r="50" spans="1:8" ht="12.75" customHeight="1">
      <c r="A50" s="27" t="s">
        <v>11</v>
      </c>
      <c r="B50" s="54">
        <v>0.3761762</v>
      </c>
      <c r="C50" s="54">
        <v>0.4931548</v>
      </c>
      <c r="D50" s="17">
        <f t="shared" si="2"/>
        <v>0.8693310000000001</v>
      </c>
      <c r="E50" s="41"/>
      <c r="F50" s="54">
        <v>0.3274978</v>
      </c>
      <c r="G50" s="54">
        <v>0.3397247</v>
      </c>
      <c r="H50" s="17">
        <f t="shared" si="3"/>
        <v>0.6672225</v>
      </c>
    </row>
    <row r="51" spans="1:8" ht="16.5" customHeight="1">
      <c r="A51" s="21" t="s">
        <v>10</v>
      </c>
      <c r="B51" s="60"/>
      <c r="C51" s="53"/>
      <c r="D51" s="17"/>
      <c r="E51" s="42"/>
      <c r="F51" s="60"/>
      <c r="G51" s="60"/>
      <c r="H51" s="17"/>
    </row>
    <row r="52" spans="1:8" ht="12.75" customHeight="1">
      <c r="A52" s="27" t="s">
        <v>1</v>
      </c>
      <c r="B52" s="54">
        <v>761.2625599</v>
      </c>
      <c r="C52" s="54">
        <v>431.4513594</v>
      </c>
      <c r="D52" s="17">
        <f t="shared" si="2"/>
        <v>1192.7139193</v>
      </c>
      <c r="E52" s="41"/>
      <c r="F52" s="54">
        <v>647.5026438</v>
      </c>
      <c r="G52" s="54">
        <v>356.4848562</v>
      </c>
      <c r="H52" s="17">
        <f t="shared" si="3"/>
        <v>1003.9875</v>
      </c>
    </row>
    <row r="53" spans="1:8" ht="12.75" customHeight="1">
      <c r="A53" s="26" t="s">
        <v>50</v>
      </c>
      <c r="B53" s="54">
        <v>57.1796643</v>
      </c>
      <c r="C53" s="54">
        <v>10.0461346</v>
      </c>
      <c r="D53" s="17">
        <f t="shared" si="2"/>
        <v>67.2257989</v>
      </c>
      <c r="E53" s="41"/>
      <c r="F53" s="54">
        <v>47.678126</v>
      </c>
      <c r="G53" s="54">
        <v>8.2830186</v>
      </c>
      <c r="H53" s="17">
        <f t="shared" si="3"/>
        <v>55.9611446</v>
      </c>
    </row>
    <row r="54" spans="1:8" ht="12.75" customHeight="1">
      <c r="A54" s="27" t="s">
        <v>15</v>
      </c>
      <c r="B54" s="54">
        <v>465.0227624</v>
      </c>
      <c r="C54" s="54">
        <v>319.6949571</v>
      </c>
      <c r="D54" s="17">
        <f t="shared" si="2"/>
        <v>784.7177194999999</v>
      </c>
      <c r="E54" s="41"/>
      <c r="F54" s="54">
        <v>395.009583</v>
      </c>
      <c r="G54" s="54">
        <v>260.1167952</v>
      </c>
      <c r="H54" s="17">
        <f t="shared" si="3"/>
        <v>655.1263782000001</v>
      </c>
    </row>
    <row r="55" spans="1:8" ht="12.75" customHeight="1">
      <c r="A55" s="27" t="s">
        <v>13</v>
      </c>
      <c r="B55" s="54">
        <v>16.6914484</v>
      </c>
      <c r="C55" s="54">
        <v>10.2755473</v>
      </c>
      <c r="D55" s="17">
        <f t="shared" si="2"/>
        <v>26.9669957</v>
      </c>
      <c r="E55" s="41"/>
      <c r="F55" s="54">
        <v>15.9550508</v>
      </c>
      <c r="G55" s="54">
        <v>8.6378583</v>
      </c>
      <c r="H55" s="17">
        <f t="shared" si="3"/>
        <v>24.5929091</v>
      </c>
    </row>
    <row r="56" spans="1:8" ht="12.75" customHeight="1">
      <c r="A56" s="27" t="s">
        <v>11</v>
      </c>
      <c r="B56" s="54">
        <v>16.2606065</v>
      </c>
      <c r="C56" s="54">
        <v>12.975513</v>
      </c>
      <c r="D56" s="17">
        <f t="shared" si="2"/>
        <v>29.2361195</v>
      </c>
      <c r="E56" s="41"/>
      <c r="F56" s="54">
        <v>12.9101013</v>
      </c>
      <c r="G56" s="54">
        <v>9.6538755</v>
      </c>
      <c r="H56" s="17">
        <f t="shared" si="3"/>
        <v>22.5639768</v>
      </c>
    </row>
    <row r="57" spans="1:8" ht="16.5" customHeight="1">
      <c r="A57" s="21" t="s">
        <v>3</v>
      </c>
      <c r="B57" s="60"/>
      <c r="C57" s="53"/>
      <c r="D57" s="17"/>
      <c r="E57" s="42"/>
      <c r="F57" s="60"/>
      <c r="G57" s="60"/>
      <c r="H57" s="17"/>
    </row>
    <row r="58" spans="1:8" ht="12.75" customHeight="1">
      <c r="A58" s="27" t="s">
        <v>1</v>
      </c>
      <c r="B58" s="54">
        <v>2013.80348</v>
      </c>
      <c r="C58" s="54">
        <v>1414.0641946</v>
      </c>
      <c r="D58" s="17">
        <f t="shared" si="2"/>
        <v>3427.8676746</v>
      </c>
      <c r="E58" s="41"/>
      <c r="F58" s="54">
        <v>2005.5658165</v>
      </c>
      <c r="G58" s="54">
        <v>1391.4237193</v>
      </c>
      <c r="H58" s="17">
        <f t="shared" si="3"/>
        <v>3396.9895358</v>
      </c>
    </row>
    <row r="59" spans="1:8" ht="12.75" customHeight="1">
      <c r="A59" s="26" t="s">
        <v>50</v>
      </c>
      <c r="B59" s="54">
        <v>93.5900818</v>
      </c>
      <c r="C59" s="54">
        <v>20.0116573</v>
      </c>
      <c r="D59" s="17">
        <f t="shared" si="2"/>
        <v>113.60173909999999</v>
      </c>
      <c r="E59" s="41"/>
      <c r="F59" s="54">
        <v>88.1887343</v>
      </c>
      <c r="G59" s="54">
        <v>18.345614</v>
      </c>
      <c r="H59" s="17">
        <f t="shared" si="3"/>
        <v>106.53434829999999</v>
      </c>
    </row>
    <row r="60" spans="1:8" ht="12.75" customHeight="1">
      <c r="A60" s="27" t="s">
        <v>15</v>
      </c>
      <c r="B60" s="54">
        <v>3052.9924554</v>
      </c>
      <c r="C60" s="54">
        <v>2130.225411</v>
      </c>
      <c r="D60" s="17">
        <f t="shared" si="2"/>
        <v>5183.2178664</v>
      </c>
      <c r="E60" s="41"/>
      <c r="F60" s="54">
        <v>2994.5141585</v>
      </c>
      <c r="G60" s="54">
        <v>2079.6387577</v>
      </c>
      <c r="H60" s="17">
        <f t="shared" si="3"/>
        <v>5074.152916200001</v>
      </c>
    </row>
    <row r="61" spans="1:8" ht="12.75" customHeight="1">
      <c r="A61" s="27" t="s">
        <v>13</v>
      </c>
      <c r="B61" s="54">
        <v>131.7311119</v>
      </c>
      <c r="C61" s="54">
        <v>99.6535355</v>
      </c>
      <c r="D61" s="17">
        <f t="shared" si="2"/>
        <v>231.3846474</v>
      </c>
      <c r="E61" s="41"/>
      <c r="F61" s="54">
        <v>164.4917995</v>
      </c>
      <c r="G61" s="54">
        <v>129.5955235</v>
      </c>
      <c r="H61" s="17">
        <f t="shared" si="3"/>
        <v>294.087323</v>
      </c>
    </row>
    <row r="62" spans="1:8" ht="12.75" customHeight="1">
      <c r="A62" s="27" t="s">
        <v>11</v>
      </c>
      <c r="B62" s="54">
        <v>64.5265222</v>
      </c>
      <c r="C62" s="54">
        <v>40.87142</v>
      </c>
      <c r="D62" s="17">
        <f t="shared" si="2"/>
        <v>105.3979422</v>
      </c>
      <c r="E62" s="41"/>
      <c r="F62" s="54">
        <v>56.8069838</v>
      </c>
      <c r="G62" s="54">
        <v>35.0348929</v>
      </c>
      <c r="H62" s="17">
        <f t="shared" si="3"/>
        <v>91.8418767</v>
      </c>
    </row>
    <row r="63" spans="1:8" ht="16.5" customHeight="1">
      <c r="A63" s="21" t="s">
        <v>7</v>
      </c>
      <c r="B63" s="42"/>
      <c r="C63" s="42"/>
      <c r="D63" s="17"/>
      <c r="E63" s="42"/>
      <c r="F63" s="42"/>
      <c r="G63" s="42"/>
      <c r="H63" s="17"/>
    </row>
    <row r="64" spans="1:11" ht="12.75" customHeight="1">
      <c r="A64" s="27" t="s">
        <v>1</v>
      </c>
      <c r="B64" s="17">
        <f>B46+B52+B58</f>
        <v>2962.0909099</v>
      </c>
      <c r="C64" s="17">
        <f>C46+C52+C58</f>
        <v>1921.410602</v>
      </c>
      <c r="D64" s="17">
        <f>B64+C64</f>
        <v>4883.5015119</v>
      </c>
      <c r="E64" s="17"/>
      <c r="F64" s="17">
        <f aca="true" t="shared" si="4" ref="F64:G67">F46+F52+F58</f>
        <v>2794.7077931</v>
      </c>
      <c r="G64" s="17">
        <f t="shared" si="4"/>
        <v>1805.8597860999998</v>
      </c>
      <c r="H64" s="17">
        <f>F64+G64</f>
        <v>4600.5675792</v>
      </c>
      <c r="I64" s="88"/>
      <c r="J64" s="88"/>
      <c r="K64" s="88"/>
    </row>
    <row r="65" spans="1:11" ht="12.75" customHeight="1">
      <c r="A65" s="26" t="s">
        <v>50</v>
      </c>
      <c r="B65" s="17">
        <f aca="true" t="shared" si="5" ref="B65:C67">B47+B53+B59</f>
        <v>168.95127309999998</v>
      </c>
      <c r="C65" s="17">
        <f t="shared" si="5"/>
        <v>34.4146129</v>
      </c>
      <c r="D65" s="17">
        <f>B65+C65</f>
        <v>203.365886</v>
      </c>
      <c r="E65" s="17"/>
      <c r="F65" s="17">
        <f t="shared" si="4"/>
        <v>150.9258198</v>
      </c>
      <c r="G65" s="17">
        <f t="shared" si="4"/>
        <v>30.4534242</v>
      </c>
      <c r="H65" s="17">
        <f t="shared" si="3"/>
        <v>181.379244</v>
      </c>
      <c r="I65" s="88"/>
      <c r="J65" s="88"/>
      <c r="K65" s="88"/>
    </row>
    <row r="66" spans="1:8" ht="12.75" customHeight="1">
      <c r="A66" s="27" t="s">
        <v>2</v>
      </c>
      <c r="B66" s="17">
        <f t="shared" si="5"/>
        <v>3550.0372585</v>
      </c>
      <c r="C66" s="17">
        <f t="shared" si="5"/>
        <v>2472.1409055</v>
      </c>
      <c r="D66" s="17">
        <f>B66+C66</f>
        <v>6022.178164</v>
      </c>
      <c r="E66" s="17"/>
      <c r="F66" s="17">
        <f t="shared" si="4"/>
        <v>3420.8445484000003</v>
      </c>
      <c r="G66" s="17">
        <f t="shared" si="4"/>
        <v>2361.6553983</v>
      </c>
      <c r="H66" s="17">
        <f>F66+G66</f>
        <v>5782.4999467</v>
      </c>
    </row>
    <row r="67" spans="1:8" ht="12.75" customHeight="1">
      <c r="A67" s="27" t="s">
        <v>13</v>
      </c>
      <c r="B67" s="17">
        <f t="shared" si="5"/>
        <v>148.4481173</v>
      </c>
      <c r="C67" s="17">
        <f t="shared" si="5"/>
        <v>109.9540868</v>
      </c>
      <c r="D67" s="17">
        <f>B67+C67</f>
        <v>258.4022041</v>
      </c>
      <c r="E67" s="17"/>
      <c r="F67" s="17">
        <f t="shared" si="4"/>
        <v>180.46739480000002</v>
      </c>
      <c r="G67" s="17">
        <f t="shared" si="4"/>
        <v>138.2438098</v>
      </c>
      <c r="H67" s="17">
        <f>F67+G67</f>
        <v>318.71120460000003</v>
      </c>
    </row>
    <row r="68" spans="1:8" ht="12.75" customHeight="1">
      <c r="A68" s="20" t="s">
        <v>11</v>
      </c>
      <c r="B68" s="19">
        <f>B50+B56+B62</f>
        <v>81.1633049</v>
      </c>
      <c r="C68" s="19">
        <f>C50+C56+C62</f>
        <v>54.3400878</v>
      </c>
      <c r="D68" s="19">
        <f>B68+C68</f>
        <v>135.5033927</v>
      </c>
      <c r="E68" s="19"/>
      <c r="F68" s="19">
        <f>F50+F56+F62</f>
        <v>70.0445829</v>
      </c>
      <c r="G68" s="19">
        <f>G50+G56+G62</f>
        <v>45.028493100000006</v>
      </c>
      <c r="H68" s="19">
        <f>F68+G68</f>
        <v>115.073076</v>
      </c>
    </row>
    <row r="69" spans="1:8" ht="15" customHeight="1">
      <c r="A69" s="124" t="s">
        <v>60</v>
      </c>
      <c r="B69" s="112"/>
      <c r="C69" s="112"/>
      <c r="D69" s="112"/>
      <c r="E69" s="112"/>
      <c r="F69" s="113"/>
      <c r="G69" s="113"/>
      <c r="H69" s="113"/>
    </row>
    <row r="70" spans="1:5" ht="14.25" customHeight="1">
      <c r="A70" s="4"/>
      <c r="B70" s="8"/>
      <c r="C70" s="8"/>
      <c r="D70" s="8"/>
      <c r="E70" s="8"/>
    </row>
    <row r="71" spans="1:5" ht="14.25" customHeight="1">
      <c r="A71" s="4"/>
      <c r="B71" s="8"/>
      <c r="C71" s="8"/>
      <c r="D71" s="8"/>
      <c r="E71" s="8"/>
    </row>
    <row r="72" spans="1:7" ht="12.75">
      <c r="A72" s="1" t="s">
        <v>23</v>
      </c>
      <c r="B72" s="1"/>
      <c r="C72" s="1"/>
      <c r="D72" s="1"/>
      <c r="E72" s="1"/>
      <c r="F72" s="1"/>
      <c r="G72" s="1"/>
    </row>
    <row r="73" spans="1:7" ht="13.5" customHeight="1">
      <c r="A73" s="121" t="s">
        <v>62</v>
      </c>
      <c r="B73" s="121"/>
      <c r="C73" s="121"/>
      <c r="D73" s="121"/>
      <c r="E73" s="121"/>
      <c r="F73" s="122"/>
      <c r="G73" s="122"/>
    </row>
    <row r="74" spans="1:8" ht="15.75" customHeight="1">
      <c r="A74" s="24"/>
      <c r="B74" s="56" t="s">
        <v>57</v>
      </c>
      <c r="C74" s="56" t="s">
        <v>58</v>
      </c>
      <c r="D74" s="56" t="s">
        <v>89</v>
      </c>
      <c r="E74" s="25"/>
      <c r="F74" s="56" t="s">
        <v>90</v>
      </c>
      <c r="G74" s="56" t="s">
        <v>112</v>
      </c>
      <c r="H74" s="56" t="s">
        <v>113</v>
      </c>
    </row>
    <row r="75" spans="1:8" ht="16.5" customHeight="1">
      <c r="A75" s="21" t="s">
        <v>8</v>
      </c>
      <c r="B75" s="27"/>
      <c r="C75" s="27"/>
      <c r="D75" s="27"/>
      <c r="E75" s="27"/>
      <c r="F75" s="27"/>
      <c r="G75" s="27"/>
      <c r="H75" s="27"/>
    </row>
    <row r="76" spans="1:8" ht="12.75">
      <c r="A76" s="27" t="s">
        <v>14</v>
      </c>
      <c r="B76" s="22">
        <v>184220</v>
      </c>
      <c r="C76" s="22">
        <v>193506</v>
      </c>
      <c r="D76" s="22">
        <v>191489</v>
      </c>
      <c r="E76" s="22"/>
      <c r="F76" s="22">
        <v>211354</v>
      </c>
      <c r="G76" s="22">
        <v>207214</v>
      </c>
      <c r="H76" s="22">
        <v>210607</v>
      </c>
    </row>
    <row r="77" spans="1:8" ht="12.75">
      <c r="A77" s="26" t="s">
        <v>50</v>
      </c>
      <c r="B77" s="53">
        <v>46156</v>
      </c>
      <c r="C77" s="53">
        <v>46692</v>
      </c>
      <c r="D77" s="53">
        <v>47392</v>
      </c>
      <c r="E77" s="22"/>
      <c r="F77" s="53">
        <v>49293</v>
      </c>
      <c r="G77" s="53">
        <v>49422</v>
      </c>
      <c r="H77" s="53">
        <v>47569</v>
      </c>
    </row>
    <row r="78" spans="1:8" ht="12.75">
      <c r="A78" s="27" t="s">
        <v>15</v>
      </c>
      <c r="B78" s="22">
        <v>125678</v>
      </c>
      <c r="C78" s="22">
        <v>129200</v>
      </c>
      <c r="D78" s="22">
        <v>129548</v>
      </c>
      <c r="E78" s="22"/>
      <c r="F78" s="22">
        <v>139628</v>
      </c>
      <c r="G78" s="22">
        <v>138796</v>
      </c>
      <c r="H78" s="22">
        <v>138660</v>
      </c>
    </row>
    <row r="79" spans="1:8" ht="12.75">
      <c r="A79" s="27" t="s">
        <v>13</v>
      </c>
      <c r="B79" s="22">
        <v>8006</v>
      </c>
      <c r="C79" s="22">
        <v>8641</v>
      </c>
      <c r="D79" s="22">
        <v>8154</v>
      </c>
      <c r="E79" s="22"/>
      <c r="F79" s="22">
        <v>9185</v>
      </c>
      <c r="G79" s="22">
        <v>8403</v>
      </c>
      <c r="H79" s="22">
        <v>8879</v>
      </c>
    </row>
    <row r="80" spans="1:8" ht="12.75">
      <c r="A80" s="27" t="s">
        <v>11</v>
      </c>
      <c r="B80" s="22">
        <v>9660</v>
      </c>
      <c r="C80" s="22">
        <v>9988</v>
      </c>
      <c r="D80" s="22">
        <v>9913</v>
      </c>
      <c r="E80" s="22"/>
      <c r="F80" s="22">
        <v>10187</v>
      </c>
      <c r="G80" s="22">
        <v>9975</v>
      </c>
      <c r="H80" s="22">
        <v>9230</v>
      </c>
    </row>
    <row r="81" spans="1:8" ht="16.5" customHeight="1">
      <c r="A81" s="21" t="s">
        <v>9</v>
      </c>
      <c r="B81" s="22"/>
      <c r="C81" s="42"/>
      <c r="D81" s="42"/>
      <c r="E81" s="22"/>
      <c r="F81" s="42"/>
      <c r="G81" s="42"/>
      <c r="H81" s="22"/>
    </row>
    <row r="82" spans="1:8" ht="12.75">
      <c r="A82" s="27" t="s">
        <v>14</v>
      </c>
      <c r="B82" s="22">
        <v>113990</v>
      </c>
      <c r="C82" s="22">
        <v>120144</v>
      </c>
      <c r="D82" s="22">
        <v>122005</v>
      </c>
      <c r="E82" s="22"/>
      <c r="F82" s="22">
        <v>139721</v>
      </c>
      <c r="G82" s="22">
        <v>138257</v>
      </c>
      <c r="H82" s="22">
        <v>140080</v>
      </c>
    </row>
    <row r="83" spans="1:8" ht="12.75">
      <c r="A83" s="26" t="s">
        <v>50</v>
      </c>
      <c r="B83" s="53">
        <v>8743</v>
      </c>
      <c r="C83" s="53">
        <v>8647</v>
      </c>
      <c r="D83" s="53">
        <v>9248</v>
      </c>
      <c r="E83" s="22"/>
      <c r="F83" s="53">
        <v>10232</v>
      </c>
      <c r="G83" s="53">
        <v>10675</v>
      </c>
      <c r="H83" s="53">
        <v>10194</v>
      </c>
    </row>
    <row r="84" spans="1:8" ht="12.75">
      <c r="A84" s="27" t="s">
        <v>15</v>
      </c>
      <c r="B84" s="22">
        <v>79545</v>
      </c>
      <c r="C84" s="22">
        <v>81567</v>
      </c>
      <c r="D84" s="22">
        <v>84024</v>
      </c>
      <c r="E84" s="22"/>
      <c r="F84" s="22">
        <v>93973</v>
      </c>
      <c r="G84" s="22">
        <v>94932</v>
      </c>
      <c r="H84" s="22">
        <v>94210</v>
      </c>
    </row>
    <row r="85" spans="1:8" ht="12.75">
      <c r="A85" s="27" t="s">
        <v>13</v>
      </c>
      <c r="B85" s="22">
        <v>4850</v>
      </c>
      <c r="C85" s="22">
        <v>5494</v>
      </c>
      <c r="D85" s="22">
        <v>5163</v>
      </c>
      <c r="E85" s="22"/>
      <c r="F85" s="22">
        <v>6282</v>
      </c>
      <c r="G85" s="22">
        <v>5636</v>
      </c>
      <c r="H85" s="22">
        <v>6168</v>
      </c>
    </row>
    <row r="86" spans="1:8" ht="12.75">
      <c r="A86" s="27" t="s">
        <v>11</v>
      </c>
      <c r="B86" s="22">
        <v>5544</v>
      </c>
      <c r="C86" s="22">
        <v>5615</v>
      </c>
      <c r="D86" s="22">
        <v>5930</v>
      </c>
      <c r="E86" s="22"/>
      <c r="F86" s="22">
        <v>6656</v>
      </c>
      <c r="G86" s="22">
        <v>6621</v>
      </c>
      <c r="H86" s="22">
        <v>5954</v>
      </c>
    </row>
    <row r="87" spans="1:8" ht="16.5" customHeight="1">
      <c r="A87" s="21" t="s">
        <v>7</v>
      </c>
      <c r="B87" s="42"/>
      <c r="C87" s="42"/>
      <c r="D87" s="42"/>
      <c r="E87" s="22"/>
      <c r="F87" s="42"/>
      <c r="G87" s="42"/>
      <c r="H87" s="42"/>
    </row>
    <row r="88" spans="1:16" ht="12.75">
      <c r="A88" s="27" t="s">
        <v>14</v>
      </c>
      <c r="B88" s="33">
        <f aca="true" t="shared" si="6" ref="B88:D92">B76+B82</f>
        <v>298210</v>
      </c>
      <c r="C88" s="33">
        <f t="shared" si="6"/>
        <v>313650</v>
      </c>
      <c r="D88" s="33">
        <f t="shared" si="6"/>
        <v>313494</v>
      </c>
      <c r="E88" s="33"/>
      <c r="F88" s="33">
        <f>F76+F82</f>
        <v>351075</v>
      </c>
      <c r="G88" s="33">
        <f>G76+G82</f>
        <v>345471</v>
      </c>
      <c r="H88" s="33">
        <f>H76+H82</f>
        <v>350687</v>
      </c>
      <c r="I88" s="89"/>
      <c r="J88" s="89"/>
      <c r="K88" s="89"/>
      <c r="L88" s="89"/>
      <c r="M88" s="89"/>
      <c r="N88" s="89"/>
      <c r="O88" s="89"/>
      <c r="P88" s="89"/>
    </row>
    <row r="89" spans="1:16" ht="12.75">
      <c r="A89" s="26" t="s">
        <v>50</v>
      </c>
      <c r="B89" s="33">
        <f t="shared" si="6"/>
        <v>54899</v>
      </c>
      <c r="C89" s="33">
        <f t="shared" si="6"/>
        <v>55339</v>
      </c>
      <c r="D89" s="33">
        <f t="shared" si="6"/>
        <v>56640</v>
      </c>
      <c r="E89" s="22"/>
      <c r="F89" s="33">
        <f>F77+F83</f>
        <v>59525</v>
      </c>
      <c r="G89" s="33">
        <f>G77+G83</f>
        <v>60097</v>
      </c>
      <c r="H89" s="33">
        <f aca="true" t="shared" si="7" ref="G89:H92">H77+H83</f>
        <v>57763</v>
      </c>
      <c r="J89" s="89"/>
      <c r="K89" s="89"/>
      <c r="L89" s="89"/>
      <c r="M89" s="89"/>
      <c r="N89" s="89"/>
      <c r="O89" s="89"/>
      <c r="P89" s="89"/>
    </row>
    <row r="90" spans="1:16" ht="12.75">
      <c r="A90" s="27" t="s">
        <v>15</v>
      </c>
      <c r="B90" s="33">
        <f t="shared" si="6"/>
        <v>205223</v>
      </c>
      <c r="C90" s="33">
        <f t="shared" si="6"/>
        <v>210767</v>
      </c>
      <c r="D90" s="33">
        <f t="shared" si="6"/>
        <v>213572</v>
      </c>
      <c r="E90" s="33"/>
      <c r="F90" s="33">
        <f>F78+F84</f>
        <v>233601</v>
      </c>
      <c r="G90" s="33">
        <f t="shared" si="7"/>
        <v>233728</v>
      </c>
      <c r="H90" s="33">
        <f t="shared" si="7"/>
        <v>232870</v>
      </c>
      <c r="J90" s="89"/>
      <c r="K90" s="89"/>
      <c r="L90" s="89"/>
      <c r="M90" s="89"/>
      <c r="N90" s="89"/>
      <c r="O90" s="89"/>
      <c r="P90" s="89"/>
    </row>
    <row r="91" spans="1:16" ht="12.75">
      <c r="A91" s="27" t="s">
        <v>13</v>
      </c>
      <c r="B91" s="33">
        <f t="shared" si="6"/>
        <v>12856</v>
      </c>
      <c r="C91" s="33">
        <f t="shared" si="6"/>
        <v>14135</v>
      </c>
      <c r="D91" s="33">
        <f t="shared" si="6"/>
        <v>13317</v>
      </c>
      <c r="E91" s="33"/>
      <c r="F91" s="33">
        <f>F79+F85</f>
        <v>15467</v>
      </c>
      <c r="G91" s="33">
        <f t="shared" si="7"/>
        <v>14039</v>
      </c>
      <c r="H91" s="33">
        <f>H79+H85</f>
        <v>15047</v>
      </c>
      <c r="J91" s="89"/>
      <c r="K91" s="89"/>
      <c r="L91" s="89"/>
      <c r="M91" s="89"/>
      <c r="N91" s="89"/>
      <c r="O91" s="89"/>
      <c r="P91" s="89"/>
    </row>
    <row r="92" spans="1:16" ht="12.75">
      <c r="A92" s="20" t="s">
        <v>11</v>
      </c>
      <c r="B92" s="23">
        <f t="shared" si="6"/>
        <v>15204</v>
      </c>
      <c r="C92" s="23">
        <f t="shared" si="6"/>
        <v>15603</v>
      </c>
      <c r="D92" s="23">
        <f t="shared" si="6"/>
        <v>15843</v>
      </c>
      <c r="E92" s="23"/>
      <c r="F92" s="23">
        <f>F80+F86</f>
        <v>16843</v>
      </c>
      <c r="G92" s="23">
        <f t="shared" si="7"/>
        <v>16596</v>
      </c>
      <c r="H92" s="23">
        <f t="shared" si="7"/>
        <v>15184</v>
      </c>
      <c r="J92" s="89"/>
      <c r="K92" s="89"/>
      <c r="L92" s="89"/>
      <c r="M92" s="89"/>
      <c r="N92" s="89"/>
      <c r="O92" s="89"/>
      <c r="P92" s="89"/>
    </row>
    <row r="93" spans="1:8" ht="15" customHeight="1">
      <c r="A93" s="114"/>
      <c r="B93" s="115"/>
      <c r="C93" s="115"/>
      <c r="D93" s="115"/>
      <c r="E93" s="115"/>
      <c r="F93" s="116"/>
      <c r="G93" s="116"/>
      <c r="H93" s="116"/>
    </row>
    <row r="94" spans="1:7" ht="12.75">
      <c r="A94" s="6"/>
      <c r="B94" s="7"/>
      <c r="C94" s="7"/>
      <c r="D94" s="7"/>
      <c r="E94" s="7"/>
      <c r="F94" s="7"/>
      <c r="G94" s="7"/>
    </row>
    <row r="95" spans="1:7" ht="12.75">
      <c r="A95" s="6"/>
      <c r="B95" s="7"/>
      <c r="C95" s="7"/>
      <c r="D95" s="7"/>
      <c r="E95" s="7"/>
      <c r="F95" s="7"/>
      <c r="G95" s="7"/>
    </row>
    <row r="96" spans="1:5" ht="12.75">
      <c r="A96" s="6"/>
      <c r="B96" s="7"/>
      <c r="C96" s="7"/>
      <c r="D96" s="7"/>
      <c r="E96" s="7"/>
    </row>
    <row r="97" ht="12.75">
      <c r="A97" s="1" t="s">
        <v>24</v>
      </c>
    </row>
    <row r="98" spans="1:7" ht="30" customHeight="1">
      <c r="A98" s="121" t="s">
        <v>111</v>
      </c>
      <c r="B98" s="121"/>
      <c r="C98" s="121"/>
      <c r="D98" s="121"/>
      <c r="E98" s="121"/>
      <c r="F98" s="122"/>
      <c r="G98" s="122"/>
    </row>
    <row r="99" spans="1:8" ht="15.75" customHeight="1">
      <c r="A99" s="24"/>
      <c r="B99" s="56" t="s">
        <v>57</v>
      </c>
      <c r="C99" s="56" t="s">
        <v>58</v>
      </c>
      <c r="D99" s="56" t="s">
        <v>89</v>
      </c>
      <c r="E99" s="25"/>
      <c r="F99" s="56" t="s">
        <v>90</v>
      </c>
      <c r="G99" s="56" t="s">
        <v>112</v>
      </c>
      <c r="H99" s="56" t="s">
        <v>113</v>
      </c>
    </row>
    <row r="100" spans="1:8" ht="16.5" customHeight="1">
      <c r="A100" s="21" t="s">
        <v>8</v>
      </c>
      <c r="B100" s="22"/>
      <c r="C100" s="22"/>
      <c r="D100" s="22"/>
      <c r="E100" s="22"/>
      <c r="F100" s="22"/>
      <c r="G100" s="22"/>
      <c r="H100" s="22"/>
    </row>
    <row r="101" spans="1:8" ht="12.75">
      <c r="A101" s="27" t="s">
        <v>14</v>
      </c>
      <c r="B101" s="17">
        <v>2511.768</v>
      </c>
      <c r="C101" s="17">
        <v>2455.329</v>
      </c>
      <c r="D101" s="17">
        <v>2709.926130332</v>
      </c>
      <c r="E101" s="17"/>
      <c r="F101" s="17">
        <v>2798.0677241</v>
      </c>
      <c r="G101" s="17">
        <v>2962.090909951</v>
      </c>
      <c r="H101" s="17">
        <v>2794.707792998</v>
      </c>
    </row>
    <row r="102" spans="1:8" ht="12.75">
      <c r="A102" s="26" t="s">
        <v>50</v>
      </c>
      <c r="B102" s="44">
        <v>155.97</v>
      </c>
      <c r="C102" s="44">
        <v>147.468</v>
      </c>
      <c r="D102" s="44">
        <v>165.01242407</v>
      </c>
      <c r="E102" s="22"/>
      <c r="F102" s="44">
        <v>161.221645522</v>
      </c>
      <c r="G102" s="44">
        <v>168.954575104</v>
      </c>
      <c r="H102" s="44">
        <v>150.927475753</v>
      </c>
    </row>
    <row r="103" spans="1:8" ht="12.75">
      <c r="A103" s="27" t="s">
        <v>15</v>
      </c>
      <c r="B103" s="17">
        <v>2929.6</v>
      </c>
      <c r="C103" s="17">
        <v>2942.752</v>
      </c>
      <c r="D103" s="17">
        <v>3149.140042929</v>
      </c>
      <c r="E103" s="17"/>
      <c r="F103" s="17">
        <v>3318.910346374</v>
      </c>
      <c r="G103" s="17">
        <v>3550.037258542</v>
      </c>
      <c r="H103" s="17">
        <v>3420.844548344</v>
      </c>
    </row>
    <row r="104" spans="1:8" ht="12.75">
      <c r="A104" s="27" t="s">
        <v>13</v>
      </c>
      <c r="B104" s="17">
        <v>132.059</v>
      </c>
      <c r="C104" s="17">
        <v>160.48</v>
      </c>
      <c r="D104" s="17">
        <v>140.626744739</v>
      </c>
      <c r="E104" s="17"/>
      <c r="F104" s="17">
        <v>175.514193207</v>
      </c>
      <c r="G104" s="17">
        <v>148.448117292</v>
      </c>
      <c r="H104" s="17">
        <v>180.46739477</v>
      </c>
    </row>
    <row r="105" spans="1:8" ht="12.75">
      <c r="A105" s="27" t="s">
        <v>11</v>
      </c>
      <c r="B105" s="17">
        <v>76.394</v>
      </c>
      <c r="C105" s="17">
        <v>74.625</v>
      </c>
      <c r="D105" s="17">
        <v>81.978737916</v>
      </c>
      <c r="E105" s="17"/>
      <c r="F105" s="17">
        <v>78.829213708</v>
      </c>
      <c r="G105" s="17">
        <v>81.163304911</v>
      </c>
      <c r="H105" s="17">
        <v>70.044582974</v>
      </c>
    </row>
    <row r="106" spans="1:8" ht="16.5" customHeight="1">
      <c r="A106" s="21" t="s">
        <v>9</v>
      </c>
      <c r="B106" s="17"/>
      <c r="C106" s="41"/>
      <c r="D106" s="41"/>
      <c r="E106" s="17"/>
      <c r="F106" s="41"/>
      <c r="G106" s="17"/>
      <c r="H106" s="17"/>
    </row>
    <row r="107" spans="1:8" ht="12.75">
      <c r="A107" s="27" t="s">
        <v>14</v>
      </c>
      <c r="B107" s="17">
        <v>1489.723</v>
      </c>
      <c r="C107" s="17">
        <v>1475.675</v>
      </c>
      <c r="D107" s="17">
        <v>1670.47788835</v>
      </c>
      <c r="E107" s="17"/>
      <c r="F107" s="17">
        <v>1797.154993932</v>
      </c>
      <c r="G107" s="17">
        <v>1921.410602033</v>
      </c>
      <c r="H107" s="17">
        <v>1805.859786053</v>
      </c>
    </row>
    <row r="108" spans="1:8" ht="12.75">
      <c r="A108" s="26" t="s">
        <v>50</v>
      </c>
      <c r="B108" s="44">
        <v>27.715</v>
      </c>
      <c r="C108" s="44">
        <v>25.417</v>
      </c>
      <c r="D108" s="44">
        <v>30.190106106</v>
      </c>
      <c r="E108" s="22"/>
      <c r="F108" s="44">
        <v>31.047546468</v>
      </c>
      <c r="G108" s="44">
        <v>34.414612929</v>
      </c>
      <c r="H108" s="44">
        <v>30.45342424</v>
      </c>
    </row>
    <row r="109" spans="1:8" ht="12.75">
      <c r="A109" s="27" t="s">
        <v>15</v>
      </c>
      <c r="B109" s="17">
        <v>1897.785</v>
      </c>
      <c r="C109" s="17">
        <v>1891.264</v>
      </c>
      <c r="D109" s="17">
        <v>2089.419281819</v>
      </c>
      <c r="E109" s="17"/>
      <c r="F109" s="17">
        <v>2278.489467799</v>
      </c>
      <c r="G109" s="17">
        <v>2472.140905505</v>
      </c>
      <c r="H109" s="17">
        <v>2361.655398369</v>
      </c>
    </row>
    <row r="110" spans="1:8" ht="12.75">
      <c r="A110" s="27" t="s">
        <v>13</v>
      </c>
      <c r="B110" s="17">
        <v>92.203</v>
      </c>
      <c r="C110" s="17">
        <v>113.892</v>
      </c>
      <c r="D110" s="17">
        <v>102.659748387</v>
      </c>
      <c r="E110" s="17"/>
      <c r="F110" s="17">
        <v>133.033052772</v>
      </c>
      <c r="G110" s="17">
        <v>109.954086839</v>
      </c>
      <c r="H110" s="17">
        <v>138.243809745</v>
      </c>
    </row>
    <row r="111" spans="1:8" ht="12.75">
      <c r="A111" s="27" t="s">
        <v>11</v>
      </c>
      <c r="B111" s="17">
        <v>44.352</v>
      </c>
      <c r="C111" s="17">
        <v>41.577</v>
      </c>
      <c r="D111" s="17">
        <v>49.584464765</v>
      </c>
      <c r="E111" s="17"/>
      <c r="F111" s="17">
        <v>50.738798433</v>
      </c>
      <c r="G111" s="17">
        <v>54.34176385</v>
      </c>
      <c r="H111" s="17">
        <v>45.028493087</v>
      </c>
    </row>
    <row r="112" spans="1:8" ht="16.5" customHeight="1">
      <c r="A112" s="21" t="s">
        <v>7</v>
      </c>
      <c r="B112" s="41"/>
      <c r="C112" s="41"/>
      <c r="D112" s="41"/>
      <c r="E112" s="17"/>
      <c r="F112" s="41"/>
      <c r="G112" s="41"/>
      <c r="H112" s="41"/>
    </row>
    <row r="113" spans="1:13" ht="12.75">
      <c r="A113" s="27" t="s">
        <v>14</v>
      </c>
      <c r="B113" s="17">
        <f>B101+B107</f>
        <v>4001.491</v>
      </c>
      <c r="C113" s="17">
        <f>C101+C107</f>
        <v>3931.004</v>
      </c>
      <c r="D113" s="17">
        <f>D101+D107</f>
        <v>4380.404018682</v>
      </c>
      <c r="E113" s="17"/>
      <c r="F113" s="17">
        <f>F101+F107</f>
        <v>4595.222718032</v>
      </c>
      <c r="G113" s="17">
        <f>G101+G107</f>
        <v>4883.501511984</v>
      </c>
      <c r="H113" s="17">
        <f>H101+H107</f>
        <v>4600.567579051</v>
      </c>
      <c r="I113" s="88"/>
      <c r="J113" s="88"/>
      <c r="K113" s="88"/>
      <c r="L113" s="103"/>
      <c r="M113" s="103"/>
    </row>
    <row r="114" spans="1:12" ht="12.75">
      <c r="A114" s="26" t="s">
        <v>50</v>
      </c>
      <c r="B114" s="17">
        <f aca="true" t="shared" si="8" ref="B114:D117">B102+B108</f>
        <v>183.685</v>
      </c>
      <c r="C114" s="17">
        <f t="shared" si="8"/>
        <v>172.885</v>
      </c>
      <c r="D114" s="17">
        <f t="shared" si="8"/>
        <v>195.202530176</v>
      </c>
      <c r="E114" s="17"/>
      <c r="F114" s="17">
        <f>F102+F108</f>
        <v>192.26919199</v>
      </c>
      <c r="G114" s="17">
        <f aca="true" t="shared" si="9" ref="G114:H117">G102+G108</f>
        <v>203.369188033</v>
      </c>
      <c r="H114" s="17">
        <f t="shared" si="9"/>
        <v>181.380899993</v>
      </c>
      <c r="I114" s="88"/>
      <c r="J114" s="88"/>
      <c r="K114" s="88"/>
      <c r="L114" s="103"/>
    </row>
    <row r="115" spans="1:12" ht="12.75">
      <c r="A115" s="27" t="s">
        <v>15</v>
      </c>
      <c r="B115" s="17">
        <f t="shared" si="8"/>
        <v>4827.385</v>
      </c>
      <c r="C115" s="17">
        <f t="shared" si="8"/>
        <v>4834.016</v>
      </c>
      <c r="D115" s="17">
        <f t="shared" si="8"/>
        <v>5238.559324748</v>
      </c>
      <c r="E115" s="17"/>
      <c r="F115" s="17">
        <f>F103+F109</f>
        <v>5597.399814173</v>
      </c>
      <c r="G115" s="17">
        <f t="shared" si="9"/>
        <v>6022.178164047</v>
      </c>
      <c r="H115" s="17">
        <f t="shared" si="9"/>
        <v>5782.499946713</v>
      </c>
      <c r="L115" s="103"/>
    </row>
    <row r="116" spans="1:8" ht="12.75">
      <c r="A116" s="27" t="s">
        <v>13</v>
      </c>
      <c r="B116" s="17">
        <f t="shared" si="8"/>
        <v>224.262</v>
      </c>
      <c r="C116" s="17">
        <f t="shared" si="8"/>
        <v>274.37199999999996</v>
      </c>
      <c r="D116" s="17">
        <f t="shared" si="8"/>
        <v>243.28649312599998</v>
      </c>
      <c r="E116" s="17"/>
      <c r="F116" s="17">
        <f>F104+F110</f>
        <v>308.54724597899997</v>
      </c>
      <c r="G116" s="17">
        <f t="shared" si="9"/>
        <v>258.402204131</v>
      </c>
      <c r="H116" s="17">
        <f t="shared" si="9"/>
        <v>318.71120451499996</v>
      </c>
    </row>
    <row r="117" spans="1:8" ht="12.75">
      <c r="A117" s="20" t="s">
        <v>11</v>
      </c>
      <c r="B117" s="17">
        <f t="shared" si="8"/>
        <v>120.74600000000001</v>
      </c>
      <c r="C117" s="19">
        <f t="shared" si="8"/>
        <v>116.202</v>
      </c>
      <c r="D117" s="17">
        <f t="shared" si="8"/>
        <v>131.563202681</v>
      </c>
      <c r="E117" s="17"/>
      <c r="F117" s="19">
        <f>F105+F111</f>
        <v>129.568012141</v>
      </c>
      <c r="G117" s="17">
        <f>G105+G111</f>
        <v>135.505068761</v>
      </c>
      <c r="H117" s="19">
        <f t="shared" si="9"/>
        <v>115.073076061</v>
      </c>
    </row>
    <row r="118" spans="1:7" ht="14.25" customHeight="1">
      <c r="A118" s="109" t="s">
        <v>60</v>
      </c>
      <c r="B118" s="120"/>
      <c r="C118" s="120"/>
      <c r="D118" s="120"/>
      <c r="E118" s="120"/>
      <c r="F118" s="120"/>
      <c r="G118" s="120"/>
    </row>
    <row r="119" spans="1:6" ht="12.75">
      <c r="A119" s="4"/>
      <c r="B119" s="8"/>
      <c r="C119" s="94"/>
      <c r="D119" s="8"/>
      <c r="E119" s="8"/>
      <c r="F119" s="88"/>
    </row>
    <row r="120" spans="1:5" ht="12.75">
      <c r="A120" s="4"/>
      <c r="B120" s="8"/>
      <c r="C120" s="8"/>
      <c r="D120" s="8"/>
      <c r="E120" s="8"/>
    </row>
    <row r="121" spans="1:7" ht="12.75">
      <c r="A121" s="1" t="s">
        <v>25</v>
      </c>
      <c r="B121" s="1"/>
      <c r="C121" s="1"/>
      <c r="D121" s="1"/>
      <c r="E121" s="1"/>
      <c r="F121" s="1"/>
      <c r="G121" s="1"/>
    </row>
    <row r="122" spans="1:8" ht="14.25">
      <c r="A122" s="126" t="s">
        <v>125</v>
      </c>
      <c r="B122" s="126"/>
      <c r="C122" s="126"/>
      <c r="D122" s="126"/>
      <c r="E122" s="126"/>
      <c r="F122" s="126"/>
      <c r="G122" s="126"/>
      <c r="H122" s="126"/>
    </row>
    <row r="123" spans="1:8" ht="15" customHeight="1">
      <c r="A123" s="46"/>
      <c r="B123" s="47" t="s">
        <v>112</v>
      </c>
      <c r="C123" s="51"/>
      <c r="D123" s="47"/>
      <c r="E123" s="47"/>
      <c r="F123" s="47" t="s">
        <v>113</v>
      </c>
      <c r="G123" s="47"/>
      <c r="H123" s="47"/>
    </row>
    <row r="124" spans="1:8" ht="14.25" customHeight="1">
      <c r="A124" s="20"/>
      <c r="B124" s="43" t="s">
        <v>8</v>
      </c>
      <c r="C124" s="43" t="s">
        <v>9</v>
      </c>
      <c r="D124" s="45" t="s">
        <v>7</v>
      </c>
      <c r="E124" s="45"/>
      <c r="F124" s="43" t="s">
        <v>8</v>
      </c>
      <c r="G124" s="43" t="s">
        <v>9</v>
      </c>
      <c r="H124" s="45" t="s">
        <v>7</v>
      </c>
    </row>
    <row r="125" spans="1:8" ht="16.5" customHeight="1">
      <c r="A125" s="28" t="s">
        <v>64</v>
      </c>
      <c r="B125" s="27"/>
      <c r="C125" s="22"/>
      <c r="D125" s="22"/>
      <c r="E125" s="22"/>
      <c r="F125" s="22"/>
      <c r="G125" s="22"/>
      <c r="H125" s="27"/>
    </row>
    <row r="126" spans="1:8" ht="12" customHeight="1">
      <c r="A126" s="27" t="s">
        <v>14</v>
      </c>
      <c r="B126" s="27">
        <v>756</v>
      </c>
      <c r="C126" s="22">
        <v>430</v>
      </c>
      <c r="D126" s="22">
        <f>B126+C126</f>
        <v>1186</v>
      </c>
      <c r="E126" s="22"/>
      <c r="F126" s="22">
        <v>10963</v>
      </c>
      <c r="G126" s="22">
        <v>9901</v>
      </c>
      <c r="H126" s="22">
        <f>F126+G126</f>
        <v>20864</v>
      </c>
    </row>
    <row r="127" spans="1:8" ht="12.75" customHeight="1">
      <c r="A127" s="26" t="s">
        <v>50</v>
      </c>
      <c r="B127" s="92" t="s">
        <v>16</v>
      </c>
      <c r="C127" s="85" t="s">
        <v>16</v>
      </c>
      <c r="D127" s="87" t="s">
        <v>16</v>
      </c>
      <c r="E127" s="53"/>
      <c r="F127" s="85">
        <v>7</v>
      </c>
      <c r="G127" s="85" t="s">
        <v>128</v>
      </c>
      <c r="H127" s="22">
        <f>SUM(F127:G127)</f>
        <v>7</v>
      </c>
    </row>
    <row r="128" spans="1:9" ht="12" customHeight="1">
      <c r="A128" s="27" t="s">
        <v>15</v>
      </c>
      <c r="B128" s="27">
        <v>324</v>
      </c>
      <c r="C128" s="22">
        <v>185</v>
      </c>
      <c r="D128" s="22">
        <f aca="true" t="shared" si="10" ref="D128:D170">B128+C128</f>
        <v>509</v>
      </c>
      <c r="E128" s="22"/>
      <c r="F128" s="22">
        <v>4930</v>
      </c>
      <c r="G128" s="22">
        <v>4457</v>
      </c>
      <c r="H128" s="22">
        <f>F128+G128</f>
        <v>9387</v>
      </c>
      <c r="I128" s="73"/>
    </row>
    <row r="129" spans="1:8" ht="12" customHeight="1">
      <c r="A129" s="27" t="s">
        <v>13</v>
      </c>
      <c r="B129" s="22">
        <v>60</v>
      </c>
      <c r="C129" s="22">
        <v>29</v>
      </c>
      <c r="D129" s="22">
        <f t="shared" si="10"/>
        <v>89</v>
      </c>
      <c r="E129" s="22"/>
      <c r="F129" s="22">
        <v>475</v>
      </c>
      <c r="G129" s="22">
        <v>312</v>
      </c>
      <c r="H129" s="22">
        <f>F129+G129</f>
        <v>787</v>
      </c>
    </row>
    <row r="130" spans="1:8" ht="15.75" customHeight="1">
      <c r="A130" s="21" t="s">
        <v>65</v>
      </c>
      <c r="B130" s="42"/>
      <c r="C130" s="42"/>
      <c r="D130" s="22"/>
      <c r="E130" s="42"/>
      <c r="F130" s="42"/>
      <c r="G130" s="42"/>
      <c r="H130" s="22"/>
    </row>
    <row r="131" spans="1:8" ht="12" customHeight="1">
      <c r="A131" s="27" t="s">
        <v>14</v>
      </c>
      <c r="B131" s="22">
        <v>100049</v>
      </c>
      <c r="C131" s="22">
        <v>76964</v>
      </c>
      <c r="D131" s="22">
        <f t="shared" si="10"/>
        <v>177013</v>
      </c>
      <c r="E131" s="22"/>
      <c r="F131" s="22">
        <v>107388</v>
      </c>
      <c r="G131" s="22">
        <v>80495</v>
      </c>
      <c r="H131" s="22">
        <f aca="true" t="shared" si="11" ref="H131:H183">F131+G131</f>
        <v>187883</v>
      </c>
    </row>
    <row r="132" spans="1:8" ht="12" customHeight="1">
      <c r="A132" s="26" t="s">
        <v>50</v>
      </c>
      <c r="B132" s="22">
        <v>3252</v>
      </c>
      <c r="C132" s="22">
        <v>550</v>
      </c>
      <c r="D132" s="22">
        <f t="shared" si="10"/>
        <v>3802</v>
      </c>
      <c r="E132" s="22"/>
      <c r="F132" s="22">
        <v>4020</v>
      </c>
      <c r="G132" s="22">
        <v>655</v>
      </c>
      <c r="H132" s="22">
        <f t="shared" si="11"/>
        <v>4675</v>
      </c>
    </row>
    <row r="133" spans="1:8" ht="12" customHeight="1">
      <c r="A133" s="27" t="s">
        <v>15</v>
      </c>
      <c r="B133" s="22">
        <v>65304</v>
      </c>
      <c r="C133" s="22">
        <v>47529</v>
      </c>
      <c r="D133" s="22">
        <f t="shared" si="10"/>
        <v>112833</v>
      </c>
      <c r="E133" s="22"/>
      <c r="F133" s="22">
        <v>71504</v>
      </c>
      <c r="G133" s="22">
        <v>51179</v>
      </c>
      <c r="H133" s="22">
        <f t="shared" si="11"/>
        <v>122683</v>
      </c>
    </row>
    <row r="134" spans="1:9" ht="12" customHeight="1">
      <c r="A134" s="27" t="s">
        <v>13</v>
      </c>
      <c r="B134" s="22">
        <v>3912</v>
      </c>
      <c r="C134" s="22">
        <v>2639</v>
      </c>
      <c r="D134" s="22">
        <f t="shared" si="10"/>
        <v>6551</v>
      </c>
      <c r="E134" s="22"/>
      <c r="F134" s="22">
        <v>4746</v>
      </c>
      <c r="G134" s="22">
        <v>3290</v>
      </c>
      <c r="H134" s="22">
        <f t="shared" si="11"/>
        <v>8036</v>
      </c>
      <c r="I134" s="73"/>
    </row>
    <row r="135" spans="1:8" ht="15.75" customHeight="1">
      <c r="A135" s="21" t="s">
        <v>66</v>
      </c>
      <c r="B135" s="42"/>
      <c r="C135" s="42"/>
      <c r="D135" s="22"/>
      <c r="E135" s="42"/>
      <c r="F135" s="42"/>
      <c r="G135" s="42"/>
      <c r="H135" s="22"/>
    </row>
    <row r="136" spans="1:8" ht="12" customHeight="1">
      <c r="A136" s="27" t="s">
        <v>14</v>
      </c>
      <c r="B136" s="22">
        <v>52998</v>
      </c>
      <c r="C136" s="22">
        <v>39279</v>
      </c>
      <c r="D136" s="22">
        <f t="shared" si="10"/>
        <v>92277</v>
      </c>
      <c r="E136" s="22"/>
      <c r="F136" s="22">
        <v>44056</v>
      </c>
      <c r="G136" s="22">
        <v>31208</v>
      </c>
      <c r="H136" s="22">
        <f t="shared" si="11"/>
        <v>75264</v>
      </c>
    </row>
    <row r="137" spans="1:8" ht="12" customHeight="1">
      <c r="A137" s="26" t="s">
        <v>50</v>
      </c>
      <c r="B137" s="22">
        <v>9556</v>
      </c>
      <c r="C137" s="22">
        <v>1981</v>
      </c>
      <c r="D137" s="22">
        <f t="shared" si="10"/>
        <v>11537</v>
      </c>
      <c r="E137" s="22"/>
      <c r="F137" s="22">
        <v>9902</v>
      </c>
      <c r="G137" s="22">
        <v>2017</v>
      </c>
      <c r="H137" s="22">
        <f t="shared" si="11"/>
        <v>11919</v>
      </c>
    </row>
    <row r="138" spans="1:8" ht="12" customHeight="1">
      <c r="A138" s="27" t="s">
        <v>15</v>
      </c>
      <c r="B138" s="22">
        <v>40699</v>
      </c>
      <c r="C138" s="22">
        <v>31229</v>
      </c>
      <c r="D138" s="22">
        <f t="shared" si="10"/>
        <v>71928</v>
      </c>
      <c r="E138" s="22"/>
      <c r="F138" s="22">
        <v>33420</v>
      </c>
      <c r="G138" s="22">
        <v>24982</v>
      </c>
      <c r="H138" s="22">
        <f t="shared" si="11"/>
        <v>58402</v>
      </c>
    </row>
    <row r="139" spans="1:8" ht="12" customHeight="1">
      <c r="A139" s="27" t="s">
        <v>13</v>
      </c>
      <c r="B139" s="22">
        <v>2688</v>
      </c>
      <c r="C139" s="22">
        <v>1875</v>
      </c>
      <c r="D139" s="22">
        <f t="shared" si="10"/>
        <v>4563</v>
      </c>
      <c r="E139" s="22"/>
      <c r="F139" s="22">
        <v>2280</v>
      </c>
      <c r="G139" s="22">
        <v>1658</v>
      </c>
      <c r="H139" s="22">
        <f t="shared" si="11"/>
        <v>3938</v>
      </c>
    </row>
    <row r="140" spans="1:8" ht="12" customHeight="1">
      <c r="A140" s="27" t="s">
        <v>11</v>
      </c>
      <c r="B140" s="22">
        <v>2312</v>
      </c>
      <c r="C140" s="22">
        <v>2245</v>
      </c>
      <c r="D140" s="22">
        <f t="shared" si="10"/>
        <v>4557</v>
      </c>
      <c r="E140" s="22"/>
      <c r="F140" s="22">
        <f>15+2535</f>
        <v>2550</v>
      </c>
      <c r="G140" s="22">
        <f>15+2257</f>
        <v>2272</v>
      </c>
      <c r="H140" s="22">
        <f>F140+G140</f>
        <v>4822</v>
      </c>
    </row>
    <row r="141" spans="1:8" ht="15.75" customHeight="1">
      <c r="A141" s="21" t="s">
        <v>67</v>
      </c>
      <c r="B141" s="42"/>
      <c r="C141" s="42"/>
      <c r="D141" s="22"/>
      <c r="E141" s="42"/>
      <c r="F141" s="42"/>
      <c r="G141" s="42"/>
      <c r="H141" s="22"/>
    </row>
    <row r="142" spans="1:8" ht="12" customHeight="1">
      <c r="A142" s="27" t="s">
        <v>14</v>
      </c>
      <c r="B142" s="22">
        <v>20415</v>
      </c>
      <c r="C142" s="22">
        <v>10615</v>
      </c>
      <c r="D142" s="22">
        <f t="shared" si="10"/>
        <v>31030</v>
      </c>
      <c r="E142" s="22"/>
      <c r="F142" s="22">
        <v>18337</v>
      </c>
      <c r="G142" s="22">
        <v>8913</v>
      </c>
      <c r="H142" s="22">
        <f t="shared" si="11"/>
        <v>27250</v>
      </c>
    </row>
    <row r="143" spans="1:8" ht="12" customHeight="1">
      <c r="A143" s="26" t="s">
        <v>50</v>
      </c>
      <c r="B143" s="22">
        <v>12072</v>
      </c>
      <c r="C143" s="22">
        <v>2658</v>
      </c>
      <c r="D143" s="22">
        <f t="shared" si="10"/>
        <v>14730</v>
      </c>
      <c r="E143" s="22"/>
      <c r="F143" s="22">
        <v>11652</v>
      </c>
      <c r="G143" s="22">
        <v>2644</v>
      </c>
      <c r="H143" s="22">
        <f t="shared" si="11"/>
        <v>14296</v>
      </c>
    </row>
    <row r="144" spans="1:8" ht="12" customHeight="1">
      <c r="A144" s="27" t="s">
        <v>15</v>
      </c>
      <c r="B144" s="22">
        <v>13640</v>
      </c>
      <c r="C144" s="22">
        <v>8339</v>
      </c>
      <c r="D144" s="22">
        <f t="shared" si="10"/>
        <v>21979</v>
      </c>
      <c r="E144" s="22"/>
      <c r="F144" s="22">
        <v>12000</v>
      </c>
      <c r="G144" s="22">
        <v>6974</v>
      </c>
      <c r="H144" s="22">
        <f t="shared" si="11"/>
        <v>18974</v>
      </c>
    </row>
    <row r="145" spans="1:8" ht="12" customHeight="1">
      <c r="A145" s="27" t="s">
        <v>13</v>
      </c>
      <c r="B145" s="22">
        <v>792</v>
      </c>
      <c r="C145" s="22">
        <v>535</v>
      </c>
      <c r="D145" s="22">
        <f t="shared" si="10"/>
        <v>1327</v>
      </c>
      <c r="E145" s="22"/>
      <c r="F145" s="22">
        <v>618</v>
      </c>
      <c r="G145" s="22">
        <v>442</v>
      </c>
      <c r="H145" s="22">
        <f t="shared" si="11"/>
        <v>1060</v>
      </c>
    </row>
    <row r="146" spans="1:8" ht="12" customHeight="1">
      <c r="A146" s="27" t="s">
        <v>11</v>
      </c>
      <c r="B146" s="22">
        <v>2605</v>
      </c>
      <c r="C146" s="22">
        <v>1913</v>
      </c>
      <c r="D146" s="22">
        <f t="shared" si="10"/>
        <v>4518</v>
      </c>
      <c r="E146" s="22"/>
      <c r="F146" s="22">
        <v>2426</v>
      </c>
      <c r="G146" s="22">
        <v>1589</v>
      </c>
      <c r="H146" s="22">
        <f t="shared" si="11"/>
        <v>4015</v>
      </c>
    </row>
    <row r="147" spans="1:8" ht="15.75" customHeight="1">
      <c r="A147" s="21" t="s">
        <v>68</v>
      </c>
      <c r="B147" s="42"/>
      <c r="C147" s="42"/>
      <c r="D147" s="22"/>
      <c r="E147" s="42"/>
      <c r="F147" s="42"/>
      <c r="G147" s="42"/>
      <c r="H147" s="22"/>
    </row>
    <row r="148" spans="1:8" ht="12" customHeight="1">
      <c r="A148" s="27" t="s">
        <v>14</v>
      </c>
      <c r="B148" s="22">
        <v>15017</v>
      </c>
      <c r="C148" s="22">
        <v>5212</v>
      </c>
      <c r="D148" s="22">
        <f t="shared" si="10"/>
        <v>20229</v>
      </c>
      <c r="E148" s="22"/>
      <c r="F148" s="22">
        <v>13917</v>
      </c>
      <c r="G148" s="22">
        <v>4545</v>
      </c>
      <c r="H148" s="22">
        <f t="shared" si="11"/>
        <v>18462</v>
      </c>
    </row>
    <row r="149" spans="1:8" ht="12" customHeight="1">
      <c r="A149" s="26" t="s">
        <v>50</v>
      </c>
      <c r="B149" s="22">
        <v>12036</v>
      </c>
      <c r="C149" s="22">
        <v>2434</v>
      </c>
      <c r="D149" s="22">
        <f t="shared" si="10"/>
        <v>14470</v>
      </c>
      <c r="E149" s="22"/>
      <c r="F149" s="22">
        <v>11229</v>
      </c>
      <c r="G149" s="22">
        <v>2230</v>
      </c>
      <c r="H149" s="22">
        <f t="shared" si="11"/>
        <v>13459</v>
      </c>
    </row>
    <row r="150" spans="1:8" ht="12" customHeight="1">
      <c r="A150" s="27" t="s">
        <v>15</v>
      </c>
      <c r="B150" s="22">
        <v>9125</v>
      </c>
      <c r="C150" s="22">
        <v>3883</v>
      </c>
      <c r="D150" s="22">
        <f t="shared" si="10"/>
        <v>13008</v>
      </c>
      <c r="E150" s="22"/>
      <c r="F150" s="22">
        <v>8306</v>
      </c>
      <c r="G150" s="22">
        <v>3311</v>
      </c>
      <c r="H150" s="22">
        <f t="shared" si="11"/>
        <v>11617</v>
      </c>
    </row>
    <row r="151" spans="1:8" ht="12" customHeight="1">
      <c r="A151" s="27" t="s">
        <v>13</v>
      </c>
      <c r="B151" s="22">
        <v>457</v>
      </c>
      <c r="C151" s="22">
        <v>266</v>
      </c>
      <c r="D151" s="22">
        <f t="shared" si="10"/>
        <v>723</v>
      </c>
      <c r="E151" s="22"/>
      <c r="F151" s="22">
        <v>389</v>
      </c>
      <c r="G151" s="22">
        <v>210</v>
      </c>
      <c r="H151" s="22">
        <f t="shared" si="11"/>
        <v>599</v>
      </c>
    </row>
    <row r="152" spans="1:8" ht="12" customHeight="1">
      <c r="A152" s="27" t="s">
        <v>11</v>
      </c>
      <c r="B152" s="22">
        <v>2382</v>
      </c>
      <c r="C152" s="22">
        <v>1245</v>
      </c>
      <c r="D152" s="22">
        <f t="shared" si="10"/>
        <v>3627</v>
      </c>
      <c r="E152" s="22"/>
      <c r="F152" s="22">
        <v>2042</v>
      </c>
      <c r="G152" s="22">
        <v>1054</v>
      </c>
      <c r="H152" s="22">
        <f t="shared" si="11"/>
        <v>3096</v>
      </c>
    </row>
    <row r="153" spans="1:8" ht="15.75" customHeight="1">
      <c r="A153" s="21" t="s">
        <v>69</v>
      </c>
      <c r="B153" s="42"/>
      <c r="C153" s="42"/>
      <c r="D153" s="22"/>
      <c r="E153" s="42"/>
      <c r="F153" s="42"/>
      <c r="G153" s="42"/>
      <c r="H153" s="22"/>
    </row>
    <row r="154" spans="1:8" ht="12" customHeight="1">
      <c r="A154" s="27" t="s">
        <v>14</v>
      </c>
      <c r="B154" s="22">
        <v>10248</v>
      </c>
      <c r="C154" s="22">
        <v>3128</v>
      </c>
      <c r="D154" s="22">
        <f t="shared" si="10"/>
        <v>13376</v>
      </c>
      <c r="E154" s="22"/>
      <c r="F154" s="22">
        <v>9410</v>
      </c>
      <c r="G154" s="22">
        <v>2819</v>
      </c>
      <c r="H154" s="22">
        <f t="shared" si="11"/>
        <v>12229</v>
      </c>
    </row>
    <row r="155" spans="1:8" ht="12" customHeight="1">
      <c r="A155" s="26" t="s">
        <v>50</v>
      </c>
      <c r="B155" s="22">
        <v>8168</v>
      </c>
      <c r="C155" s="22">
        <v>1749</v>
      </c>
      <c r="D155" s="22">
        <f t="shared" si="10"/>
        <v>9917</v>
      </c>
      <c r="E155" s="22"/>
      <c r="F155" s="22">
        <v>7307</v>
      </c>
      <c r="G155" s="22">
        <v>1574</v>
      </c>
      <c r="H155" s="22">
        <f t="shared" si="11"/>
        <v>8881</v>
      </c>
    </row>
    <row r="156" spans="1:8" ht="12" customHeight="1">
      <c r="A156" s="27" t="s">
        <v>15</v>
      </c>
      <c r="B156" s="22">
        <v>5935</v>
      </c>
      <c r="C156" s="22">
        <v>2161</v>
      </c>
      <c r="D156" s="22">
        <f t="shared" si="10"/>
        <v>8096</v>
      </c>
      <c r="E156" s="22"/>
      <c r="F156" s="22">
        <v>5369</v>
      </c>
      <c r="G156" s="22">
        <v>1926</v>
      </c>
      <c r="H156" s="22">
        <f t="shared" si="11"/>
        <v>7295</v>
      </c>
    </row>
    <row r="157" spans="1:8" ht="12" customHeight="1">
      <c r="A157" s="27" t="s">
        <v>13</v>
      </c>
      <c r="B157" s="22">
        <v>316</v>
      </c>
      <c r="C157" s="22">
        <v>179</v>
      </c>
      <c r="D157" s="22">
        <f t="shared" si="10"/>
        <v>495</v>
      </c>
      <c r="E157" s="22"/>
      <c r="F157" s="22">
        <v>244</v>
      </c>
      <c r="G157" s="22">
        <v>147</v>
      </c>
      <c r="H157" s="22">
        <f t="shared" si="11"/>
        <v>391</v>
      </c>
    </row>
    <row r="158" spans="1:8" ht="12" customHeight="1">
      <c r="A158" s="27" t="s">
        <v>11</v>
      </c>
      <c r="B158" s="22">
        <v>1690</v>
      </c>
      <c r="C158" s="22">
        <v>733</v>
      </c>
      <c r="D158" s="22">
        <f t="shared" si="10"/>
        <v>2423</v>
      </c>
      <c r="E158" s="22"/>
      <c r="F158" s="22">
        <v>1467</v>
      </c>
      <c r="G158" s="22">
        <v>652</v>
      </c>
      <c r="H158" s="22">
        <f t="shared" si="11"/>
        <v>2119</v>
      </c>
    </row>
    <row r="159" spans="1:8" ht="15.75" customHeight="1">
      <c r="A159" s="21" t="s">
        <v>70</v>
      </c>
      <c r="B159" s="69"/>
      <c r="C159" s="69"/>
      <c r="D159" s="22"/>
      <c r="E159" s="42"/>
      <c r="F159" s="42"/>
      <c r="G159" s="42"/>
      <c r="H159" s="22"/>
    </row>
    <row r="160" spans="1:8" ht="12" customHeight="1">
      <c r="A160" s="27" t="s">
        <v>14</v>
      </c>
      <c r="B160" s="22">
        <v>5550</v>
      </c>
      <c r="C160" s="22">
        <v>1822</v>
      </c>
      <c r="D160" s="22">
        <f t="shared" si="10"/>
        <v>7372</v>
      </c>
      <c r="E160" s="22"/>
      <c r="F160" s="22">
        <v>4733</v>
      </c>
      <c r="G160" s="22">
        <v>1579</v>
      </c>
      <c r="H160" s="22">
        <f t="shared" si="11"/>
        <v>6312</v>
      </c>
    </row>
    <row r="161" spans="1:8" ht="12" customHeight="1">
      <c r="A161" s="26" t="s">
        <v>50</v>
      </c>
      <c r="B161" s="22">
        <v>3561</v>
      </c>
      <c r="C161" s="22">
        <v>940</v>
      </c>
      <c r="D161" s="22">
        <f t="shared" si="10"/>
        <v>4501</v>
      </c>
      <c r="E161" s="22"/>
      <c r="F161" s="22">
        <v>2858</v>
      </c>
      <c r="G161" s="22">
        <v>819</v>
      </c>
      <c r="H161" s="22">
        <f t="shared" si="11"/>
        <v>3677</v>
      </c>
    </row>
    <row r="162" spans="1:8" ht="12" customHeight="1">
      <c r="A162" s="27" t="s">
        <v>15</v>
      </c>
      <c r="B162" s="22">
        <v>2896</v>
      </c>
      <c r="C162" s="22">
        <v>1177</v>
      </c>
      <c r="D162" s="22">
        <f t="shared" si="10"/>
        <v>4073</v>
      </c>
      <c r="E162" s="22"/>
      <c r="F162" s="22">
        <v>2448</v>
      </c>
      <c r="G162" s="22">
        <v>1041</v>
      </c>
      <c r="H162" s="22">
        <f t="shared" si="11"/>
        <v>3489</v>
      </c>
    </row>
    <row r="163" spans="1:8" ht="12" customHeight="1">
      <c r="A163" s="27" t="s">
        <v>13</v>
      </c>
      <c r="B163" s="22">
        <v>139</v>
      </c>
      <c r="C163" s="22">
        <v>84</v>
      </c>
      <c r="D163" s="22">
        <f t="shared" si="10"/>
        <v>223</v>
      </c>
      <c r="E163" s="22"/>
      <c r="F163" s="22">
        <v>102</v>
      </c>
      <c r="G163" s="22">
        <v>80</v>
      </c>
      <c r="H163" s="22">
        <f t="shared" si="11"/>
        <v>182</v>
      </c>
    </row>
    <row r="164" spans="1:8" ht="12" customHeight="1">
      <c r="A164" s="27" t="s">
        <v>11</v>
      </c>
      <c r="B164" s="22">
        <v>792</v>
      </c>
      <c r="C164" s="22">
        <v>365</v>
      </c>
      <c r="D164" s="22">
        <f t="shared" si="10"/>
        <v>1157</v>
      </c>
      <c r="E164" s="22"/>
      <c r="F164" s="22">
        <v>630</v>
      </c>
      <c r="G164" s="22">
        <v>295</v>
      </c>
      <c r="H164" s="22">
        <f t="shared" si="11"/>
        <v>925</v>
      </c>
    </row>
    <row r="165" spans="1:8" ht="15.75" customHeight="1">
      <c r="A165" s="21" t="s">
        <v>71</v>
      </c>
      <c r="B165" s="42"/>
      <c r="C165" s="42"/>
      <c r="D165" s="22"/>
      <c r="E165" s="42"/>
      <c r="F165" s="42"/>
      <c r="G165" s="42"/>
      <c r="H165" s="22"/>
    </row>
    <row r="166" spans="1:8" ht="12" customHeight="1">
      <c r="A166" s="27" t="s">
        <v>14</v>
      </c>
      <c r="B166" s="22">
        <v>2181</v>
      </c>
      <c r="C166" s="22">
        <v>807</v>
      </c>
      <c r="D166" s="22">
        <f t="shared" si="10"/>
        <v>2988</v>
      </c>
      <c r="E166" s="22"/>
      <c r="F166" s="22">
        <v>1803</v>
      </c>
      <c r="G166" s="22">
        <v>620</v>
      </c>
      <c r="H166" s="22">
        <f t="shared" si="11"/>
        <v>2423</v>
      </c>
    </row>
    <row r="167" spans="1:8" ht="12" customHeight="1">
      <c r="A167" s="26" t="s">
        <v>50</v>
      </c>
      <c r="B167" s="22">
        <v>777</v>
      </c>
      <c r="C167" s="22">
        <v>363</v>
      </c>
      <c r="D167" s="22">
        <f t="shared" si="10"/>
        <v>1140</v>
      </c>
      <c r="E167" s="22"/>
      <c r="F167" s="22">
        <v>594</v>
      </c>
      <c r="G167" s="22">
        <v>253</v>
      </c>
      <c r="H167" s="22">
        <f t="shared" si="11"/>
        <v>847</v>
      </c>
    </row>
    <row r="168" spans="1:8" ht="12" customHeight="1">
      <c r="A168" s="27" t="s">
        <v>15</v>
      </c>
      <c r="B168" s="22">
        <v>873</v>
      </c>
      <c r="C168" s="22">
        <v>429</v>
      </c>
      <c r="D168" s="22">
        <f t="shared" si="10"/>
        <v>1302</v>
      </c>
      <c r="E168" s="22"/>
      <c r="F168" s="22">
        <v>683</v>
      </c>
      <c r="G168" s="22">
        <v>340</v>
      </c>
      <c r="H168" s="22">
        <f t="shared" si="11"/>
        <v>1023</v>
      </c>
    </row>
    <row r="169" spans="1:8" ht="12" customHeight="1">
      <c r="A169" s="27" t="s">
        <v>13</v>
      </c>
      <c r="B169" s="22">
        <v>39</v>
      </c>
      <c r="C169" s="22">
        <v>29</v>
      </c>
      <c r="D169" s="22">
        <f t="shared" si="10"/>
        <v>68</v>
      </c>
      <c r="E169" s="22"/>
      <c r="F169" s="22">
        <v>25</v>
      </c>
      <c r="G169" s="22">
        <v>29</v>
      </c>
      <c r="H169" s="22">
        <f t="shared" si="11"/>
        <v>54</v>
      </c>
    </row>
    <row r="170" spans="1:8" ht="12" customHeight="1">
      <c r="A170" s="27" t="s">
        <v>11</v>
      </c>
      <c r="B170" s="22">
        <v>194</v>
      </c>
      <c r="C170" s="22">
        <v>120</v>
      </c>
      <c r="D170" s="22">
        <f t="shared" si="10"/>
        <v>314</v>
      </c>
      <c r="E170" s="22"/>
      <c r="F170" s="22">
        <v>115</v>
      </c>
      <c r="G170" s="22">
        <v>92</v>
      </c>
      <c r="H170" s="22">
        <f t="shared" si="11"/>
        <v>207</v>
      </c>
    </row>
    <row r="171" spans="1:8" ht="16.5" customHeight="1">
      <c r="A171" s="21" t="s">
        <v>7</v>
      </c>
      <c r="B171" s="62"/>
      <c r="C171" s="62"/>
      <c r="D171" s="42"/>
      <c r="E171" s="42"/>
      <c r="F171" s="42"/>
      <c r="G171" s="42"/>
      <c r="H171" s="42"/>
    </row>
    <row r="172" spans="1:10" ht="12" customHeight="1">
      <c r="A172" s="27" t="s">
        <v>14</v>
      </c>
      <c r="B172" s="22">
        <f>B126+B131+B136+B142+B148+B154+B160+B166</f>
        <v>207214</v>
      </c>
      <c r="C172" s="22">
        <f>C126+C131+C136+C142+C148+C154+C160+C166</f>
        <v>138257</v>
      </c>
      <c r="D172" s="22">
        <f>B172+C172</f>
        <v>345471</v>
      </c>
      <c r="E172" s="22"/>
      <c r="F172" s="22">
        <f>F126+F131+F136+F142+F148+F154+F160+F166</f>
        <v>210607</v>
      </c>
      <c r="G172" s="22">
        <f>G126+G131+G136+G142+G148+G154+G160+G166</f>
        <v>140080</v>
      </c>
      <c r="H172" s="22">
        <f>F172+G172</f>
        <v>350687</v>
      </c>
      <c r="I172" s="89"/>
      <c r="J172" s="89"/>
    </row>
    <row r="173" spans="1:8" ht="12" customHeight="1">
      <c r="A173" s="26" t="s">
        <v>50</v>
      </c>
      <c r="B173" s="53">
        <f>SUM(B127,B132+B137+B143+B149+B155+B161+B167)</f>
        <v>49422</v>
      </c>
      <c r="C173" s="53">
        <f>SUM(C127,C132+C137+C143+C149+C155+C161+C167)</f>
        <v>10675</v>
      </c>
      <c r="D173" s="53">
        <f>B173+C173</f>
        <v>60097</v>
      </c>
      <c r="E173" s="53"/>
      <c r="F173" s="53">
        <f>SUM(F127,F132+F137+F143+F149+F155+F161+F167)</f>
        <v>47569</v>
      </c>
      <c r="G173" s="53">
        <f>SUM(G127,G132+G137+G143+G149+G155+G161+G167)</f>
        <v>10192</v>
      </c>
      <c r="H173" s="22">
        <f>F173+G173</f>
        <v>57761</v>
      </c>
    </row>
    <row r="174" spans="1:8" ht="12" customHeight="1">
      <c r="A174" s="27" t="s">
        <v>15</v>
      </c>
      <c r="B174" s="22">
        <f>B128+B133+B138+B144+B150+B156+B162+B168</f>
        <v>138796</v>
      </c>
      <c r="C174" s="22">
        <f>C128+C133+C138+C144+C150+C156+C162+C168</f>
        <v>94932</v>
      </c>
      <c r="D174" s="22">
        <f>B174+C174</f>
        <v>233728</v>
      </c>
      <c r="E174" s="22"/>
      <c r="F174" s="22">
        <f>F128+F133+F138+F144+F150+F156+F162+F168</f>
        <v>138660</v>
      </c>
      <c r="G174" s="22">
        <f>G128+G133+G138+G144+G150+G156+G162+G168</f>
        <v>94210</v>
      </c>
      <c r="H174" s="22">
        <f>F174+G174</f>
        <v>232870</v>
      </c>
    </row>
    <row r="175" spans="1:8" ht="12" customHeight="1">
      <c r="A175" s="27" t="s">
        <v>13</v>
      </c>
      <c r="B175" s="22">
        <f>B129+B134+B139+B145+B151+B157+B163+B169</f>
        <v>8403</v>
      </c>
      <c r="C175" s="22">
        <f>C129+C134+C139+C145+C151+C157+C163+C169</f>
        <v>5636</v>
      </c>
      <c r="D175" s="22">
        <f>B175+C175</f>
        <v>14039</v>
      </c>
      <c r="E175" s="22"/>
      <c r="F175" s="22">
        <f>F129+F134+F139+F145+F151+F157+F163+F169</f>
        <v>8879</v>
      </c>
      <c r="G175" s="22">
        <f>G129+G134+G139+G145+G151+G157+G163+G169</f>
        <v>6168</v>
      </c>
      <c r="H175" s="22">
        <f>F175+G175</f>
        <v>15047</v>
      </c>
    </row>
    <row r="176" spans="1:8" ht="12" customHeight="1">
      <c r="A176" s="20" t="s">
        <v>11</v>
      </c>
      <c r="B176" s="23">
        <f>B140+B146+B152+B158+B164+B170</f>
        <v>9975</v>
      </c>
      <c r="C176" s="23">
        <f>C140+C146+C152+C158+C164+C170</f>
        <v>6621</v>
      </c>
      <c r="D176" s="23">
        <f>B176+C176</f>
        <v>16596</v>
      </c>
      <c r="E176" s="23"/>
      <c r="F176" s="23">
        <f>F140+F146+F152+F158+F164+F170</f>
        <v>9230</v>
      </c>
      <c r="G176" s="23">
        <f>G140+G146+G152+G158+G164+G170</f>
        <v>5954</v>
      </c>
      <c r="H176" s="23">
        <f>F176+G176</f>
        <v>15184</v>
      </c>
    </row>
    <row r="177" spans="1:8" ht="26.25" customHeight="1">
      <c r="A177" s="117" t="s">
        <v>120</v>
      </c>
      <c r="B177" s="118"/>
      <c r="C177" s="118"/>
      <c r="D177" s="118"/>
      <c r="E177" s="118"/>
      <c r="F177" s="119"/>
      <c r="G177" s="119"/>
      <c r="H177" s="119"/>
    </row>
    <row r="178" spans="1:8" ht="12.75">
      <c r="A178" s="1" t="s">
        <v>26</v>
      </c>
      <c r="B178" s="1"/>
      <c r="C178" s="1"/>
      <c r="D178" s="1"/>
      <c r="E178" s="1"/>
      <c r="H178" s="22"/>
    </row>
    <row r="179" spans="1:8" ht="27" customHeight="1">
      <c r="A179" s="121" t="s">
        <v>72</v>
      </c>
      <c r="B179" s="132"/>
      <c r="C179" s="132"/>
      <c r="D179" s="132"/>
      <c r="E179" s="132"/>
      <c r="F179" s="122"/>
      <c r="G179" s="122"/>
      <c r="H179" s="22"/>
    </row>
    <row r="180" spans="1:8" ht="15.75" customHeight="1">
      <c r="A180" s="46"/>
      <c r="B180" s="47" t="s">
        <v>112</v>
      </c>
      <c r="C180" s="51"/>
      <c r="D180" s="47"/>
      <c r="E180" s="47"/>
      <c r="F180" s="47" t="s">
        <v>113</v>
      </c>
      <c r="G180" s="47"/>
      <c r="H180" s="52"/>
    </row>
    <row r="181" spans="1:8" ht="12.75" customHeight="1">
      <c r="A181" s="20"/>
      <c r="B181" s="43" t="s">
        <v>8</v>
      </c>
      <c r="C181" s="43" t="s">
        <v>9</v>
      </c>
      <c r="D181" s="45" t="s">
        <v>7</v>
      </c>
      <c r="E181" s="45"/>
      <c r="F181" s="43" t="s">
        <v>8</v>
      </c>
      <c r="G181" s="43" t="s">
        <v>9</v>
      </c>
      <c r="H181" s="45" t="s">
        <v>7</v>
      </c>
    </row>
    <row r="182" spans="1:8" ht="15.75" customHeight="1">
      <c r="A182" s="29" t="s">
        <v>73</v>
      </c>
      <c r="B182" s="27"/>
      <c r="C182" s="27"/>
      <c r="D182" s="27"/>
      <c r="E182" s="27"/>
      <c r="F182" s="27"/>
      <c r="G182" s="27"/>
      <c r="H182" s="17"/>
    </row>
    <row r="183" spans="1:8" ht="12" customHeight="1">
      <c r="A183" s="27" t="s">
        <v>14</v>
      </c>
      <c r="B183" s="54">
        <v>9.3809059</v>
      </c>
      <c r="C183" s="54">
        <v>5.4780999</v>
      </c>
      <c r="D183" s="54">
        <f>B183+C183</f>
        <v>14.8590058</v>
      </c>
      <c r="E183" s="54"/>
      <c r="F183" s="54">
        <v>135.5663775</v>
      </c>
      <c r="G183" s="54">
        <v>124.5856304</v>
      </c>
      <c r="H183" s="17">
        <f t="shared" si="11"/>
        <v>260.1520079</v>
      </c>
    </row>
    <row r="184" spans="1:8" ht="12" customHeight="1">
      <c r="A184" s="26" t="s">
        <v>50</v>
      </c>
      <c r="B184" s="86" t="s">
        <v>16</v>
      </c>
      <c r="C184" s="86" t="s">
        <v>16</v>
      </c>
      <c r="D184" s="86" t="s">
        <v>16</v>
      </c>
      <c r="E184" s="54"/>
      <c r="F184" s="54">
        <v>0.017043</v>
      </c>
      <c r="G184" s="54">
        <v>0.003559</v>
      </c>
      <c r="H184" s="54">
        <f>F184+G184</f>
        <v>0.020602</v>
      </c>
    </row>
    <row r="185" spans="1:8" ht="12" customHeight="1">
      <c r="A185" s="27" t="s">
        <v>15</v>
      </c>
      <c r="B185" s="54">
        <v>9.4239099</v>
      </c>
      <c r="C185" s="54">
        <v>5.425046</v>
      </c>
      <c r="D185" s="54">
        <f aca="true" t="shared" si="12" ref="D185:D227">B185+C185</f>
        <v>14.8489559</v>
      </c>
      <c r="E185" s="54"/>
      <c r="F185" s="54">
        <v>130.9455505</v>
      </c>
      <c r="G185" s="54">
        <v>118.6680158</v>
      </c>
      <c r="H185" s="17">
        <f aca="true" t="shared" si="13" ref="H185:H233">F185+G185</f>
        <v>249.6135663</v>
      </c>
    </row>
    <row r="186" spans="1:8" ht="12" customHeight="1">
      <c r="A186" s="27" t="s">
        <v>13</v>
      </c>
      <c r="B186" s="54">
        <v>1.211397</v>
      </c>
      <c r="C186" s="54">
        <v>0.717075</v>
      </c>
      <c r="D186" s="54">
        <f>B186+C186</f>
        <v>1.9284720000000002</v>
      </c>
      <c r="E186" s="54"/>
      <c r="F186" s="54">
        <v>11.667748</v>
      </c>
      <c r="G186" s="54">
        <v>8.925698</v>
      </c>
      <c r="H186" s="17">
        <f t="shared" si="13"/>
        <v>20.593446</v>
      </c>
    </row>
    <row r="187" spans="1:8" ht="15.75" customHeight="1">
      <c r="A187" s="21" t="s">
        <v>65</v>
      </c>
      <c r="B187" s="68"/>
      <c r="C187" s="68"/>
      <c r="D187" s="54"/>
      <c r="E187" s="68"/>
      <c r="F187" s="68"/>
      <c r="G187" s="68"/>
      <c r="H187" s="17"/>
    </row>
    <row r="188" spans="1:8" ht="12" customHeight="1">
      <c r="A188" s="27" t="s">
        <v>14</v>
      </c>
      <c r="B188" s="54">
        <v>1298.4877725</v>
      </c>
      <c r="C188" s="54">
        <v>1005.3907993</v>
      </c>
      <c r="D188" s="54">
        <f t="shared" si="12"/>
        <v>2303.8785718</v>
      </c>
      <c r="E188" s="54"/>
      <c r="F188" s="54">
        <v>1325.3014589</v>
      </c>
      <c r="G188" s="54">
        <v>991.2917879</v>
      </c>
      <c r="H188" s="17">
        <f t="shared" si="13"/>
        <v>2316.5932468</v>
      </c>
    </row>
    <row r="189" spans="1:8" ht="12" customHeight="1">
      <c r="A189" s="26" t="s">
        <v>50</v>
      </c>
      <c r="B189" s="54">
        <v>8.4561811</v>
      </c>
      <c r="C189" s="54">
        <v>1.3376925</v>
      </c>
      <c r="D189" s="54">
        <f t="shared" si="12"/>
        <v>9.7938736</v>
      </c>
      <c r="E189" s="54"/>
      <c r="F189" s="54">
        <v>9.5334571</v>
      </c>
      <c r="G189" s="54">
        <v>1.4892288</v>
      </c>
      <c r="H189" s="17">
        <f t="shared" si="13"/>
        <v>11.022685899999999</v>
      </c>
    </row>
    <row r="190" spans="1:8" ht="12" customHeight="1">
      <c r="A190" s="27" t="s">
        <v>15</v>
      </c>
      <c r="B190" s="54">
        <v>1772.0333078</v>
      </c>
      <c r="C190" s="54">
        <v>1297.7952037</v>
      </c>
      <c r="D190" s="54">
        <f t="shared" si="12"/>
        <v>3069.8285115</v>
      </c>
      <c r="E190" s="54"/>
      <c r="F190" s="54">
        <v>1867.4284655</v>
      </c>
      <c r="G190" s="54">
        <v>1341.4261706</v>
      </c>
      <c r="H190" s="17">
        <f t="shared" si="13"/>
        <v>3208.8546361</v>
      </c>
    </row>
    <row r="191" spans="1:8" ht="12" customHeight="1">
      <c r="A191" s="27" t="s">
        <v>13</v>
      </c>
      <c r="B191" s="54">
        <v>77.4129699</v>
      </c>
      <c r="C191" s="54">
        <v>55.755055</v>
      </c>
      <c r="D191" s="54">
        <f t="shared" si="12"/>
        <v>133.16802489999998</v>
      </c>
      <c r="E191" s="54"/>
      <c r="F191" s="54">
        <v>105.041821</v>
      </c>
      <c r="G191" s="54">
        <v>77.4578419</v>
      </c>
      <c r="H191" s="17">
        <f t="shared" si="13"/>
        <v>182.4996629</v>
      </c>
    </row>
    <row r="192" spans="1:8" ht="15.75" customHeight="1">
      <c r="A192" s="21" t="s">
        <v>66</v>
      </c>
      <c r="B192" s="68"/>
      <c r="C192" s="68"/>
      <c r="D192" s="54"/>
      <c r="E192" s="68"/>
      <c r="F192" s="68"/>
      <c r="G192" s="68"/>
      <c r="H192" s="17"/>
    </row>
    <row r="193" spans="1:8" ht="12" customHeight="1">
      <c r="A193" s="27" t="s">
        <v>14</v>
      </c>
      <c r="B193" s="54">
        <v>771.1864792</v>
      </c>
      <c r="C193" s="54">
        <v>560.0286694</v>
      </c>
      <c r="D193" s="54">
        <f t="shared" si="12"/>
        <v>1331.2151486</v>
      </c>
      <c r="E193" s="54"/>
      <c r="F193" s="54">
        <v>605.3657814</v>
      </c>
      <c r="G193" s="54">
        <v>417.2018499</v>
      </c>
      <c r="H193" s="17">
        <f t="shared" si="13"/>
        <v>1022.5676312999999</v>
      </c>
    </row>
    <row r="194" spans="1:8" ht="12" customHeight="1">
      <c r="A194" s="26" t="s">
        <v>50</v>
      </c>
      <c r="B194" s="54">
        <v>29.0064747</v>
      </c>
      <c r="C194" s="54">
        <v>5.2418481</v>
      </c>
      <c r="D194" s="54">
        <f t="shared" si="12"/>
        <v>34.2483228</v>
      </c>
      <c r="E194" s="54"/>
      <c r="F194" s="54">
        <v>28.5663805</v>
      </c>
      <c r="G194" s="54">
        <v>5.1695033</v>
      </c>
      <c r="H194" s="17">
        <f t="shared" si="13"/>
        <v>33.7358838</v>
      </c>
    </row>
    <row r="195" spans="1:8" ht="12" customHeight="1">
      <c r="A195" s="27" t="s">
        <v>15</v>
      </c>
      <c r="B195" s="54">
        <v>1035.484776</v>
      </c>
      <c r="C195" s="54">
        <v>800.9712116</v>
      </c>
      <c r="D195" s="54">
        <f t="shared" si="12"/>
        <v>1836.4559875999998</v>
      </c>
      <c r="E195" s="54"/>
      <c r="F195" s="54">
        <v>811.124998</v>
      </c>
      <c r="G195" s="54">
        <v>610.5317169</v>
      </c>
      <c r="H195" s="17">
        <f t="shared" si="13"/>
        <v>1421.6567149</v>
      </c>
    </row>
    <row r="196" spans="1:8" ht="12" customHeight="1">
      <c r="A196" s="27" t="s">
        <v>13</v>
      </c>
      <c r="B196" s="54">
        <v>48.9206958</v>
      </c>
      <c r="C196" s="54">
        <v>36.4802339</v>
      </c>
      <c r="D196" s="54">
        <f>B196+C196</f>
        <v>85.4009297</v>
      </c>
      <c r="E196" s="54"/>
      <c r="F196" s="54">
        <v>45.649317</v>
      </c>
      <c r="G196" s="54">
        <v>36.842024</v>
      </c>
      <c r="H196" s="17">
        <f>F196+G196</f>
        <v>82.491341</v>
      </c>
    </row>
    <row r="197" spans="1:8" ht="12" customHeight="1">
      <c r="A197" s="27" t="s">
        <v>11</v>
      </c>
      <c r="B197" s="54">
        <v>19.106733</v>
      </c>
      <c r="C197" s="54">
        <v>18.7592891</v>
      </c>
      <c r="D197" s="54">
        <f>B197+C197</f>
        <v>37.866022099999995</v>
      </c>
      <c r="E197" s="74"/>
      <c r="F197" s="54">
        <f>0.012267+19.2867163</f>
        <v>19.2989833</v>
      </c>
      <c r="G197" s="54">
        <f>0.012267+17.3556105</f>
        <v>17.367877500000002</v>
      </c>
      <c r="H197" s="17">
        <f>F197+G197</f>
        <v>36.6668608</v>
      </c>
    </row>
    <row r="198" spans="1:8" ht="15.75" customHeight="1">
      <c r="A198" s="21" t="s">
        <v>67</v>
      </c>
      <c r="B198" s="41"/>
      <c r="C198" s="41"/>
      <c r="D198" s="17"/>
      <c r="E198" s="41"/>
      <c r="F198" s="41"/>
      <c r="G198" s="41"/>
      <c r="H198" s="17"/>
    </row>
    <row r="199" spans="1:8" ht="12" customHeight="1">
      <c r="A199" s="27" t="s">
        <v>14</v>
      </c>
      <c r="B199" s="17">
        <v>325.093431</v>
      </c>
      <c r="C199" s="17">
        <v>163.1845131</v>
      </c>
      <c r="D199" s="17">
        <f t="shared" si="12"/>
        <v>488.2779441</v>
      </c>
      <c r="E199" s="17"/>
      <c r="F199" s="17">
        <v>270.0338091</v>
      </c>
      <c r="G199" s="17">
        <v>126.0190558</v>
      </c>
      <c r="H199" s="17">
        <f t="shared" si="13"/>
        <v>396.0528649</v>
      </c>
    </row>
    <row r="200" spans="1:8" ht="12" customHeight="1">
      <c r="A200" s="26" t="s">
        <v>50</v>
      </c>
      <c r="B200" s="17">
        <v>42.0689052</v>
      </c>
      <c r="C200" s="17">
        <v>8.163813</v>
      </c>
      <c r="D200" s="17">
        <f t="shared" si="12"/>
        <v>50.2327182</v>
      </c>
      <c r="E200" s="17"/>
      <c r="F200" s="17">
        <v>38.3468532</v>
      </c>
      <c r="G200" s="17">
        <v>7.6183632</v>
      </c>
      <c r="H200" s="17">
        <f t="shared" si="13"/>
        <v>45.965216399999996</v>
      </c>
    </row>
    <row r="201" spans="1:8" ht="12" customHeight="1">
      <c r="A201" s="27" t="s">
        <v>15</v>
      </c>
      <c r="B201" s="17">
        <v>320.0141704</v>
      </c>
      <c r="C201" s="17">
        <v>199.0476889</v>
      </c>
      <c r="D201" s="17">
        <f t="shared" si="12"/>
        <v>519.0618593</v>
      </c>
      <c r="E201" s="17"/>
      <c r="F201" s="17">
        <v>266.0382092</v>
      </c>
      <c r="G201" s="17">
        <v>154.6008258</v>
      </c>
      <c r="H201" s="17">
        <f t="shared" si="13"/>
        <v>420.639035</v>
      </c>
    </row>
    <row r="202" spans="1:8" ht="12" customHeight="1">
      <c r="A202" s="27" t="s">
        <v>13</v>
      </c>
      <c r="B202" s="17">
        <v>11.3591458</v>
      </c>
      <c r="C202" s="17">
        <v>9.464208</v>
      </c>
      <c r="D202" s="17">
        <f t="shared" si="12"/>
        <v>20.8233538</v>
      </c>
      <c r="E202" s="17"/>
      <c r="F202" s="17">
        <v>10.034394</v>
      </c>
      <c r="G202" s="17">
        <v>7.801585</v>
      </c>
      <c r="H202" s="17">
        <f t="shared" si="13"/>
        <v>17.835979000000002</v>
      </c>
    </row>
    <row r="203" spans="1:8" ht="12" customHeight="1">
      <c r="A203" s="27" t="s">
        <v>11</v>
      </c>
      <c r="B203" s="17">
        <v>21.1106019</v>
      </c>
      <c r="C203" s="17">
        <v>15.6391322</v>
      </c>
      <c r="D203" s="17">
        <f t="shared" si="12"/>
        <v>36.7497341</v>
      </c>
      <c r="E203" s="17"/>
      <c r="F203" s="17">
        <v>18.3491833</v>
      </c>
      <c r="G203" s="17">
        <v>11.9479554</v>
      </c>
      <c r="H203" s="17">
        <f t="shared" si="13"/>
        <v>30.297138699999998</v>
      </c>
    </row>
    <row r="204" spans="1:8" ht="15.75" customHeight="1">
      <c r="A204" s="21" t="s">
        <v>68</v>
      </c>
      <c r="B204" s="41"/>
      <c r="C204" s="41"/>
      <c r="D204" s="17"/>
      <c r="E204" s="41"/>
      <c r="F204" s="41"/>
      <c r="G204" s="41"/>
      <c r="H204" s="17"/>
    </row>
    <row r="205" spans="1:8" ht="12" customHeight="1">
      <c r="A205" s="27" t="s">
        <v>14</v>
      </c>
      <c r="B205" s="17">
        <v>249.7223949</v>
      </c>
      <c r="C205" s="17">
        <v>85.8402939</v>
      </c>
      <c r="D205" s="17">
        <f t="shared" si="12"/>
        <v>335.56268880000005</v>
      </c>
      <c r="E205" s="17"/>
      <c r="F205" s="17">
        <v>210.7546378</v>
      </c>
      <c r="G205" s="17">
        <v>67.5702693</v>
      </c>
      <c r="H205" s="17">
        <f t="shared" si="13"/>
        <v>278.3249071</v>
      </c>
    </row>
    <row r="206" spans="1:8" ht="12" customHeight="1">
      <c r="A206" s="26" t="s">
        <v>50</v>
      </c>
      <c r="B206" s="17">
        <v>45.6059314</v>
      </c>
      <c r="C206" s="17">
        <v>8.5519781</v>
      </c>
      <c r="D206" s="17">
        <f t="shared" si="12"/>
        <v>54.1579095</v>
      </c>
      <c r="E206" s="17"/>
      <c r="F206" s="17">
        <v>39.8716536</v>
      </c>
      <c r="G206" s="17">
        <v>7.3298576</v>
      </c>
      <c r="H206" s="17">
        <f t="shared" si="13"/>
        <v>47.2015112</v>
      </c>
    </row>
    <row r="207" spans="1:8" ht="12" customHeight="1">
      <c r="A207" s="27" t="s">
        <v>15</v>
      </c>
      <c r="B207" s="17">
        <v>207.219634</v>
      </c>
      <c r="C207" s="17">
        <v>89.3607308</v>
      </c>
      <c r="D207" s="17">
        <f t="shared" si="12"/>
        <v>296.5803648</v>
      </c>
      <c r="E207" s="41"/>
      <c r="F207" s="17">
        <v>178.5438768</v>
      </c>
      <c r="G207" s="17">
        <v>71.3851728</v>
      </c>
      <c r="H207" s="17">
        <f t="shared" si="13"/>
        <v>249.92904959999998</v>
      </c>
    </row>
    <row r="208" spans="1:8" ht="12" customHeight="1">
      <c r="A208" s="27" t="s">
        <v>13</v>
      </c>
      <c r="B208" s="17">
        <v>4.6869379</v>
      </c>
      <c r="C208" s="17">
        <v>4.114775</v>
      </c>
      <c r="D208" s="17">
        <f t="shared" si="12"/>
        <v>8.8017129</v>
      </c>
      <c r="E208" s="17"/>
      <c r="F208" s="17">
        <v>4.3311979</v>
      </c>
      <c r="G208" s="17">
        <v>3.828714</v>
      </c>
      <c r="H208" s="17">
        <f t="shared" si="13"/>
        <v>8.1599119</v>
      </c>
    </row>
    <row r="209" spans="1:8" ht="12" customHeight="1">
      <c r="A209" s="27" t="s">
        <v>11</v>
      </c>
      <c r="B209" s="17">
        <v>19.208408</v>
      </c>
      <c r="C209" s="17">
        <v>10.0628292</v>
      </c>
      <c r="D209" s="17">
        <f t="shared" si="12"/>
        <v>29.271237199999998</v>
      </c>
      <c r="E209" s="17"/>
      <c r="F209" s="17">
        <v>15.6416244</v>
      </c>
      <c r="G209" s="17">
        <v>7.8717977</v>
      </c>
      <c r="H209" s="17">
        <f t="shared" si="13"/>
        <v>23.5134221</v>
      </c>
    </row>
    <row r="210" spans="1:8" ht="15.75" customHeight="1">
      <c r="A210" s="21" t="s">
        <v>69</v>
      </c>
      <c r="B210" s="41"/>
      <c r="C210" s="41"/>
      <c r="D210" s="17"/>
      <c r="E210" s="41"/>
      <c r="F210" s="41"/>
      <c r="G210" s="41"/>
      <c r="H210" s="17"/>
    </row>
    <row r="211" spans="1:8" ht="12" customHeight="1">
      <c r="A211" s="27" t="s">
        <v>14</v>
      </c>
      <c r="B211" s="17">
        <v>175.3600281</v>
      </c>
      <c r="C211" s="17">
        <v>54.6932375</v>
      </c>
      <c r="D211" s="17">
        <f t="shared" si="12"/>
        <v>230.0532656</v>
      </c>
      <c r="E211" s="41"/>
      <c r="F211" s="17">
        <v>145.7837286</v>
      </c>
      <c r="G211" s="17">
        <v>44.2883736</v>
      </c>
      <c r="H211" s="17">
        <f t="shared" si="13"/>
        <v>190.0721022</v>
      </c>
    </row>
    <row r="212" spans="1:8" ht="12" customHeight="1">
      <c r="A212" s="26" t="s">
        <v>50</v>
      </c>
      <c r="B212" s="17">
        <v>29.9703518</v>
      </c>
      <c r="C212" s="17">
        <v>6.5528466</v>
      </c>
      <c r="D212" s="17">
        <f t="shared" si="12"/>
        <v>36.5231984</v>
      </c>
      <c r="E212" s="41"/>
      <c r="F212" s="17">
        <v>24.6194099</v>
      </c>
      <c r="G212" s="17">
        <v>5.3864447</v>
      </c>
      <c r="H212" s="17">
        <f t="shared" si="13"/>
        <v>30.0058546</v>
      </c>
    </row>
    <row r="213" spans="1:8" ht="12" customHeight="1">
      <c r="A213" s="27" t="s">
        <v>15</v>
      </c>
      <c r="B213" s="17">
        <v>131.780697</v>
      </c>
      <c r="C213" s="17">
        <v>47.0680421</v>
      </c>
      <c r="D213" s="17">
        <f t="shared" si="12"/>
        <v>178.8487391</v>
      </c>
      <c r="E213" s="41"/>
      <c r="F213" s="17">
        <v>110.5260004</v>
      </c>
      <c r="G213" s="17">
        <v>38.9289221</v>
      </c>
      <c r="H213" s="17">
        <f t="shared" si="13"/>
        <v>149.4549225</v>
      </c>
    </row>
    <row r="214" spans="1:8" ht="12" customHeight="1">
      <c r="A214" s="27" t="s">
        <v>13</v>
      </c>
      <c r="B214" s="17">
        <v>3.3455589</v>
      </c>
      <c r="C214" s="17">
        <v>2.094001</v>
      </c>
      <c r="D214" s="17">
        <f t="shared" si="12"/>
        <v>5.4395599</v>
      </c>
      <c r="E214" s="41"/>
      <c r="F214" s="17">
        <v>2.41036</v>
      </c>
      <c r="G214" s="17">
        <v>2.029541</v>
      </c>
      <c r="H214" s="17">
        <f t="shared" si="13"/>
        <v>4.439901</v>
      </c>
    </row>
    <row r="215" spans="1:8" ht="12" customHeight="1">
      <c r="A215" s="27" t="s">
        <v>11</v>
      </c>
      <c r="B215" s="17">
        <v>13.7597804</v>
      </c>
      <c r="C215" s="17">
        <v>5.9510727</v>
      </c>
      <c r="D215" s="17">
        <f t="shared" si="12"/>
        <v>19.7108531</v>
      </c>
      <c r="E215" s="41"/>
      <c r="F215" s="17">
        <v>11.2143452</v>
      </c>
      <c r="G215" s="17">
        <v>4.9585868</v>
      </c>
      <c r="H215" s="17">
        <f t="shared" si="13"/>
        <v>16.172932</v>
      </c>
    </row>
    <row r="216" spans="1:8" ht="15.75" customHeight="1">
      <c r="A216" s="21" t="s">
        <v>70</v>
      </c>
      <c r="B216" s="41"/>
      <c r="C216" s="41"/>
      <c r="D216" s="17"/>
      <c r="E216" s="41"/>
      <c r="F216" s="41"/>
      <c r="G216" s="41"/>
      <c r="H216" s="17"/>
    </row>
    <row r="217" spans="1:8" ht="12" customHeight="1">
      <c r="A217" s="27" t="s">
        <v>14</v>
      </c>
      <c r="B217" s="17">
        <v>94.608576</v>
      </c>
      <c r="C217" s="17">
        <v>32.1157891</v>
      </c>
      <c r="D217" s="17">
        <f t="shared" si="12"/>
        <v>126.7243651</v>
      </c>
      <c r="E217" s="41"/>
      <c r="F217" s="17">
        <v>73.3205342</v>
      </c>
      <c r="G217" s="17">
        <v>25.1048984</v>
      </c>
      <c r="H217" s="17">
        <f t="shared" si="13"/>
        <v>98.4254326</v>
      </c>
    </row>
    <row r="218" spans="1:8" ht="12" customHeight="1">
      <c r="A218" s="26" t="s">
        <v>50</v>
      </c>
      <c r="B218" s="17">
        <v>11.6375671</v>
      </c>
      <c r="C218" s="17">
        <v>3.3119687</v>
      </c>
      <c r="D218" s="17">
        <f t="shared" si="12"/>
        <v>14.9495358</v>
      </c>
      <c r="E218" s="41"/>
      <c r="F218" s="17">
        <v>8.4609926</v>
      </c>
      <c r="G218" s="17">
        <v>2.6781628</v>
      </c>
      <c r="H218" s="17">
        <f t="shared" si="13"/>
        <v>11.1391554</v>
      </c>
    </row>
    <row r="219" spans="1:8" ht="12" customHeight="1">
      <c r="A219" s="27" t="s">
        <v>15</v>
      </c>
      <c r="B219" s="17">
        <v>58.6638849</v>
      </c>
      <c r="C219" s="17">
        <v>24.4271404</v>
      </c>
      <c r="D219" s="17">
        <f t="shared" si="12"/>
        <v>83.0910253</v>
      </c>
      <c r="E219" s="41"/>
      <c r="F219" s="17">
        <v>45.2341481</v>
      </c>
      <c r="G219" s="17">
        <v>20.2495595</v>
      </c>
      <c r="H219" s="17">
        <f t="shared" si="13"/>
        <v>65.4837076</v>
      </c>
    </row>
    <row r="220" spans="1:8" ht="12" customHeight="1">
      <c r="A220" s="27" t="s">
        <v>13</v>
      </c>
      <c r="B220" s="17">
        <v>1.160948</v>
      </c>
      <c r="C220" s="17">
        <v>1.064731</v>
      </c>
      <c r="D220" s="17">
        <f t="shared" si="12"/>
        <v>2.2256790000000004</v>
      </c>
      <c r="E220" s="41"/>
      <c r="F220" s="17">
        <v>0.999724</v>
      </c>
      <c r="G220" s="17">
        <v>1.007002</v>
      </c>
      <c r="H220" s="17">
        <f t="shared" si="13"/>
        <v>2.006726</v>
      </c>
    </row>
    <row r="221" spans="1:8" ht="12" customHeight="1">
      <c r="A221" s="27" t="s">
        <v>11</v>
      </c>
      <c r="B221" s="17">
        <v>6.3935957</v>
      </c>
      <c r="C221" s="17">
        <v>2.9556857</v>
      </c>
      <c r="D221" s="17">
        <f t="shared" si="12"/>
        <v>9.349281399999999</v>
      </c>
      <c r="E221" s="41"/>
      <c r="F221" s="17">
        <v>4.7038908</v>
      </c>
      <c r="G221" s="17">
        <v>2.2141538</v>
      </c>
      <c r="H221" s="17">
        <f t="shared" si="13"/>
        <v>6.9180446</v>
      </c>
    </row>
    <row r="222" spans="1:8" ht="15.75" customHeight="1">
      <c r="A222" s="21" t="s">
        <v>71</v>
      </c>
      <c r="B222" s="41"/>
      <c r="C222" s="41"/>
      <c r="D222" s="17"/>
      <c r="E222" s="41"/>
      <c r="F222" s="41"/>
      <c r="G222" s="41"/>
      <c r="H222" s="17"/>
    </row>
    <row r="223" spans="1:8" ht="12" customHeight="1">
      <c r="A223" s="27" t="s">
        <v>14</v>
      </c>
      <c r="B223" s="17">
        <v>38.2513223</v>
      </c>
      <c r="C223" s="17">
        <v>14.6791997</v>
      </c>
      <c r="D223" s="17">
        <f t="shared" si="12"/>
        <v>52.930521999999996</v>
      </c>
      <c r="E223" s="17"/>
      <c r="F223" s="17">
        <v>28.5814655</v>
      </c>
      <c r="G223" s="17">
        <v>9.7979207</v>
      </c>
      <c r="H223" s="17">
        <f t="shared" si="13"/>
        <v>38.3793862</v>
      </c>
    </row>
    <row r="224" spans="1:8" ht="12" customHeight="1">
      <c r="A224" s="26" t="s">
        <v>50</v>
      </c>
      <c r="B224" s="17">
        <v>2.2091637</v>
      </c>
      <c r="C224" s="17">
        <v>1.2544659</v>
      </c>
      <c r="D224" s="17">
        <f t="shared" si="12"/>
        <v>3.4636296</v>
      </c>
      <c r="E224" s="17"/>
      <c r="F224" s="17">
        <v>1.5116859</v>
      </c>
      <c r="G224" s="17">
        <v>0.7783049</v>
      </c>
      <c r="H224" s="17">
        <f t="shared" si="13"/>
        <v>2.2899908</v>
      </c>
    </row>
    <row r="225" spans="1:8" ht="12" customHeight="1">
      <c r="A225" s="27" t="s">
        <v>15</v>
      </c>
      <c r="B225" s="17">
        <v>15.4168785</v>
      </c>
      <c r="C225" s="17">
        <v>8.0458419</v>
      </c>
      <c r="D225" s="17">
        <f t="shared" si="12"/>
        <v>23.4627204</v>
      </c>
      <c r="E225" s="17"/>
      <c r="F225" s="17">
        <v>11.0032998</v>
      </c>
      <c r="G225" s="17">
        <v>5.8650148</v>
      </c>
      <c r="H225" s="17">
        <f t="shared" si="13"/>
        <v>16.8683146</v>
      </c>
    </row>
    <row r="226" spans="1:8" ht="12" customHeight="1">
      <c r="A226" s="27" t="s">
        <v>13</v>
      </c>
      <c r="B226" s="17">
        <v>0.350464</v>
      </c>
      <c r="C226" s="17">
        <v>0.264008</v>
      </c>
      <c r="D226" s="17">
        <f t="shared" si="12"/>
        <v>0.614472</v>
      </c>
      <c r="E226" s="17"/>
      <c r="F226" s="70">
        <v>0.332833</v>
      </c>
      <c r="G226" s="70">
        <v>0.351404</v>
      </c>
      <c r="H226" s="17">
        <f t="shared" si="13"/>
        <v>0.684237</v>
      </c>
    </row>
    <row r="227" spans="1:8" ht="12" customHeight="1">
      <c r="A227" s="27" t="s">
        <v>11</v>
      </c>
      <c r="B227" s="17">
        <v>1.5841859</v>
      </c>
      <c r="C227" s="17">
        <v>0.9737549</v>
      </c>
      <c r="D227" s="17">
        <f t="shared" si="12"/>
        <v>2.5579408</v>
      </c>
      <c r="E227" s="17"/>
      <c r="F227" s="17">
        <v>0.836556</v>
      </c>
      <c r="G227" s="17">
        <v>0.6681219</v>
      </c>
      <c r="H227" s="17">
        <f t="shared" si="13"/>
        <v>1.5046779</v>
      </c>
    </row>
    <row r="228" spans="1:8" ht="16.5" customHeight="1">
      <c r="A228" s="21" t="s">
        <v>7</v>
      </c>
      <c r="B228" s="41"/>
      <c r="C228" s="41"/>
      <c r="D228" s="17"/>
      <c r="E228" s="41"/>
      <c r="F228" s="41"/>
      <c r="G228" s="41"/>
      <c r="H228" s="41"/>
    </row>
    <row r="229" spans="1:11" ht="12" customHeight="1">
      <c r="A229" s="27" t="s">
        <v>14</v>
      </c>
      <c r="B229" s="17">
        <f>B183+B188+B193+B199+B205+B211+B217+B223</f>
        <v>2962.0909099</v>
      </c>
      <c r="C229" s="17">
        <f>C183+C188+C193+C199+C205+C211+C217+C223</f>
        <v>1921.4106018999998</v>
      </c>
      <c r="D229" s="17">
        <f>B229+C229</f>
        <v>4883.5015118</v>
      </c>
      <c r="E229" s="17"/>
      <c r="F229" s="17">
        <f aca="true" t="shared" si="14" ref="F229:G232">F183+F188+F193+F199+F205+F211+F217+F223</f>
        <v>2794.707793</v>
      </c>
      <c r="G229" s="17">
        <f t="shared" si="14"/>
        <v>1805.8597860000002</v>
      </c>
      <c r="H229" s="17">
        <f>F229+G229</f>
        <v>4600.5675790000005</v>
      </c>
      <c r="I229" s="88"/>
      <c r="J229" s="88"/>
      <c r="K229" s="88"/>
    </row>
    <row r="230" spans="1:8" ht="12" customHeight="1">
      <c r="A230" s="26" t="s">
        <v>50</v>
      </c>
      <c r="B230" s="17">
        <f>SUM(B184,B189+B194+B200+B206+B212+B218+B224)</f>
        <v>168.95457500000003</v>
      </c>
      <c r="C230" s="17">
        <f>SUM(C184,C189+C194+C200+C206+C212+C218+C224)</f>
        <v>34.414612899999995</v>
      </c>
      <c r="D230" s="17">
        <f>B230+C230</f>
        <v>203.36918790000004</v>
      </c>
      <c r="E230" s="17"/>
      <c r="F230" s="17">
        <f t="shared" si="14"/>
        <v>150.9274758</v>
      </c>
      <c r="G230" s="17">
        <f t="shared" si="14"/>
        <v>30.453424299999995</v>
      </c>
      <c r="H230" s="17">
        <f>F230+G230</f>
        <v>181.3809001</v>
      </c>
    </row>
    <row r="231" spans="1:8" ht="12" customHeight="1">
      <c r="A231" s="27" t="s">
        <v>15</v>
      </c>
      <c r="B231" s="17">
        <f>B185+B190+B195+B201+B207+B213+B219+B225</f>
        <v>3550.0372585000005</v>
      </c>
      <c r="C231" s="17">
        <f>C185+C190+C195+C201+C207+C213+C219+C225</f>
        <v>2472.1409054000005</v>
      </c>
      <c r="D231" s="17">
        <f>B231+C231</f>
        <v>6022.178163900001</v>
      </c>
      <c r="E231" s="17"/>
      <c r="F231" s="70">
        <f t="shared" si="14"/>
        <v>3420.8445483</v>
      </c>
      <c r="G231" s="70">
        <f t="shared" si="14"/>
        <v>2361.6553983</v>
      </c>
      <c r="H231" s="17">
        <f t="shared" si="13"/>
        <v>5782.4999466</v>
      </c>
    </row>
    <row r="232" spans="1:8" ht="12" customHeight="1">
      <c r="A232" s="27" t="s">
        <v>13</v>
      </c>
      <c r="B232" s="17">
        <f>B186+B191+B196+B202+B208+B214+B220+B226</f>
        <v>148.44811729999995</v>
      </c>
      <c r="C232" s="17">
        <f>C186+C191+C196+C202+C208+C214+C220+C226</f>
        <v>109.9540869</v>
      </c>
      <c r="D232" s="17">
        <f>B232+C232</f>
        <v>258.4022041999999</v>
      </c>
      <c r="E232" s="17"/>
      <c r="F232" s="17">
        <f t="shared" si="14"/>
        <v>180.4673949</v>
      </c>
      <c r="G232" s="17">
        <f t="shared" si="14"/>
        <v>138.24380989999997</v>
      </c>
      <c r="H232" s="17">
        <f t="shared" si="13"/>
        <v>318.71120479999996</v>
      </c>
    </row>
    <row r="233" spans="1:8" ht="12" customHeight="1">
      <c r="A233" s="20" t="s">
        <v>11</v>
      </c>
      <c r="B233" s="19">
        <f>B197+B203+B209+B215+B221+B227</f>
        <v>81.1633049</v>
      </c>
      <c r="C233" s="19">
        <f>C197+C203+C209+C215+C221+C227</f>
        <v>54.34176380000001</v>
      </c>
      <c r="D233" s="19">
        <f>B233+C233</f>
        <v>135.5050687</v>
      </c>
      <c r="E233" s="19">
        <f>E197+E203+E209+E215+E221+E227</f>
        <v>0</v>
      </c>
      <c r="F233" s="19">
        <f>F197+F203+F209+F215+F221+F227</f>
        <v>70.04458299999999</v>
      </c>
      <c r="G233" s="19">
        <f>G197+G203+G209+G215+G221+G227</f>
        <v>45.028493100000006</v>
      </c>
      <c r="H233" s="19">
        <f t="shared" si="13"/>
        <v>115.0730761</v>
      </c>
    </row>
    <row r="234" spans="1:7" ht="15" customHeight="1">
      <c r="A234" s="109" t="s">
        <v>60</v>
      </c>
      <c r="B234" s="120"/>
      <c r="C234" s="120"/>
      <c r="D234" s="120"/>
      <c r="E234" s="120"/>
      <c r="F234" s="120"/>
      <c r="G234" s="120"/>
    </row>
    <row r="235" spans="1:5" ht="12.75">
      <c r="A235" s="1" t="s">
        <v>27</v>
      </c>
      <c r="B235" s="1"/>
      <c r="C235" s="1"/>
      <c r="D235" s="1"/>
      <c r="E235" s="1"/>
    </row>
    <row r="236" spans="1:8" ht="26.25" customHeight="1">
      <c r="A236" s="110" t="s">
        <v>86</v>
      </c>
      <c r="B236" s="111"/>
      <c r="C236" s="111"/>
      <c r="D236" s="111"/>
      <c r="E236" s="111"/>
      <c r="F236" s="112"/>
      <c r="G236" s="112"/>
      <c r="H236" s="113"/>
    </row>
    <row r="237" spans="1:8" ht="13.5" customHeight="1">
      <c r="A237" s="46"/>
      <c r="B237" s="47" t="s">
        <v>112</v>
      </c>
      <c r="C237" s="51"/>
      <c r="D237" s="47"/>
      <c r="E237" s="47"/>
      <c r="F237" s="47" t="s">
        <v>113</v>
      </c>
      <c r="G237" s="47"/>
      <c r="H237" s="47"/>
    </row>
    <row r="238" spans="1:8" ht="12.75" customHeight="1">
      <c r="A238" s="20"/>
      <c r="B238" s="43" t="s">
        <v>8</v>
      </c>
      <c r="C238" s="43" t="s">
        <v>9</v>
      </c>
      <c r="D238" s="45" t="s">
        <v>7</v>
      </c>
      <c r="E238" s="45"/>
      <c r="F238" s="43" t="s">
        <v>8</v>
      </c>
      <c r="G238" s="43" t="s">
        <v>9</v>
      </c>
      <c r="H238" s="45" t="s">
        <v>7</v>
      </c>
    </row>
    <row r="239" spans="1:8" ht="16.5" customHeight="1">
      <c r="A239" s="21" t="s">
        <v>0</v>
      </c>
      <c r="B239" s="27"/>
      <c r="C239" s="27"/>
      <c r="D239" s="27"/>
      <c r="E239" s="27"/>
      <c r="F239" s="27"/>
      <c r="G239" s="27"/>
      <c r="H239" s="27"/>
    </row>
    <row r="240" spans="1:9" ht="12.75">
      <c r="A240" s="27" t="s">
        <v>114</v>
      </c>
      <c r="B240" s="22">
        <v>7727</v>
      </c>
      <c r="C240" s="22">
        <v>2858</v>
      </c>
      <c r="D240" s="22">
        <f>B240+C240</f>
        <v>10585</v>
      </c>
      <c r="E240" s="42"/>
      <c r="F240" s="22">
        <v>5749</v>
      </c>
      <c r="G240" s="22">
        <v>2052</v>
      </c>
      <c r="H240" s="22">
        <f>F240+G240</f>
        <v>7801</v>
      </c>
      <c r="I240" s="90"/>
    </row>
    <row r="241" spans="1:8" ht="12.75">
      <c r="A241" s="26" t="s">
        <v>50</v>
      </c>
      <c r="B241" s="22">
        <v>5261</v>
      </c>
      <c r="C241" s="22">
        <v>1163</v>
      </c>
      <c r="D241" s="22">
        <f aca="true" t="shared" si="15" ref="D241:D254">B241+C241</f>
        <v>6424</v>
      </c>
      <c r="E241" s="42"/>
      <c r="F241" s="22">
        <v>3949</v>
      </c>
      <c r="G241" s="22">
        <v>894</v>
      </c>
      <c r="H241" s="53">
        <f aca="true" t="shared" si="16" ref="H241:H253">F241+G241</f>
        <v>4843</v>
      </c>
    </row>
    <row r="242" spans="1:9" ht="12.75">
      <c r="A242" s="27" t="s">
        <v>115</v>
      </c>
      <c r="B242" s="22">
        <v>1881</v>
      </c>
      <c r="C242" s="22">
        <v>1181</v>
      </c>
      <c r="D242" s="22">
        <f t="shared" si="15"/>
        <v>3062</v>
      </c>
      <c r="E242" s="42"/>
      <c r="F242" s="22">
        <v>1276</v>
      </c>
      <c r="G242" s="22">
        <v>808</v>
      </c>
      <c r="H242" s="22">
        <f t="shared" si="16"/>
        <v>2084</v>
      </c>
      <c r="I242" s="91"/>
    </row>
    <row r="243" spans="1:8" ht="12.75">
      <c r="A243" s="27" t="s">
        <v>13</v>
      </c>
      <c r="B243" s="85">
        <v>5</v>
      </c>
      <c r="C243" s="22">
        <v>7</v>
      </c>
      <c r="D243" s="22">
        <f>SUM(B243,C243)</f>
        <v>12</v>
      </c>
      <c r="E243" s="42"/>
      <c r="F243" s="85">
        <v>3</v>
      </c>
      <c r="G243" s="22" t="s">
        <v>128</v>
      </c>
      <c r="H243" s="22">
        <f>SUM(F243,G243)</f>
        <v>3</v>
      </c>
    </row>
    <row r="244" spans="1:8" ht="12.75">
      <c r="A244" s="27" t="s">
        <v>11</v>
      </c>
      <c r="B244" s="22">
        <v>74</v>
      </c>
      <c r="C244" s="22">
        <v>77</v>
      </c>
      <c r="D244" s="22">
        <f t="shared" si="15"/>
        <v>151</v>
      </c>
      <c r="E244" s="42"/>
      <c r="F244" s="22">
        <v>61</v>
      </c>
      <c r="G244" s="22">
        <v>50</v>
      </c>
      <c r="H244" s="22">
        <f t="shared" si="16"/>
        <v>111</v>
      </c>
    </row>
    <row r="245" spans="1:8" ht="16.5" customHeight="1">
      <c r="A245" s="21" t="s">
        <v>10</v>
      </c>
      <c r="B245" s="42"/>
      <c r="C245" s="42"/>
      <c r="D245" s="22"/>
      <c r="E245" s="42"/>
      <c r="F245" s="42"/>
      <c r="G245" s="42"/>
      <c r="H245" s="22"/>
    </row>
    <row r="246" spans="1:8" ht="12.75">
      <c r="A246" s="27" t="s">
        <v>114</v>
      </c>
      <c r="B246" s="22">
        <v>17040</v>
      </c>
      <c r="C246" s="22">
        <v>7257</v>
      </c>
      <c r="D246" s="22">
        <f t="shared" si="15"/>
        <v>24297</v>
      </c>
      <c r="E246" s="42"/>
      <c r="F246" s="22">
        <v>15632</v>
      </c>
      <c r="G246" s="22">
        <v>6260</v>
      </c>
      <c r="H246" s="22">
        <f>F246+G246</f>
        <v>21892</v>
      </c>
    </row>
    <row r="247" spans="1:8" ht="12.75">
      <c r="A247" s="26" t="s">
        <v>50</v>
      </c>
      <c r="B247" s="22">
        <v>11223</v>
      </c>
      <c r="C247" s="22">
        <v>2109</v>
      </c>
      <c r="D247" s="22">
        <f t="shared" si="15"/>
        <v>13332</v>
      </c>
      <c r="E247" s="42"/>
      <c r="F247" s="22">
        <v>10247</v>
      </c>
      <c r="G247" s="22">
        <v>1947</v>
      </c>
      <c r="H247" s="22">
        <f t="shared" si="16"/>
        <v>12194</v>
      </c>
    </row>
    <row r="248" spans="1:8" ht="12.75">
      <c r="A248" s="27" t="s">
        <v>115</v>
      </c>
      <c r="B248" s="22">
        <v>8247</v>
      </c>
      <c r="C248" s="22">
        <v>4797</v>
      </c>
      <c r="D248" s="22">
        <f t="shared" si="15"/>
        <v>13044</v>
      </c>
      <c r="E248" s="42"/>
      <c r="F248" s="22">
        <v>7479</v>
      </c>
      <c r="G248" s="22">
        <v>4213</v>
      </c>
      <c r="H248" s="22">
        <f t="shared" si="16"/>
        <v>11692</v>
      </c>
    </row>
    <row r="249" spans="1:8" ht="12.75">
      <c r="A249" s="27" t="s">
        <v>13</v>
      </c>
      <c r="B249" s="22">
        <v>80</v>
      </c>
      <c r="C249" s="22">
        <v>66</v>
      </c>
      <c r="D249" s="22">
        <f t="shared" si="15"/>
        <v>146</v>
      </c>
      <c r="E249" s="42"/>
      <c r="F249" s="22">
        <v>66</v>
      </c>
      <c r="G249" s="22">
        <v>53</v>
      </c>
      <c r="H249" s="22">
        <f t="shared" si="16"/>
        <v>119</v>
      </c>
    </row>
    <row r="250" spans="1:8" ht="12.75">
      <c r="A250" s="27" t="s">
        <v>11</v>
      </c>
      <c r="B250" s="22">
        <v>1204</v>
      </c>
      <c r="C250" s="22">
        <v>979</v>
      </c>
      <c r="D250" s="22">
        <f t="shared" si="15"/>
        <v>2183</v>
      </c>
      <c r="E250" s="42"/>
      <c r="F250" s="22">
        <v>1095</v>
      </c>
      <c r="G250" s="22">
        <v>825</v>
      </c>
      <c r="H250" s="22">
        <f t="shared" si="16"/>
        <v>1920</v>
      </c>
    </row>
    <row r="251" spans="1:8" ht="16.5" customHeight="1">
      <c r="A251" s="21" t="s">
        <v>3</v>
      </c>
      <c r="B251" s="42"/>
      <c r="C251" s="42"/>
      <c r="D251" s="22"/>
      <c r="E251" s="42"/>
      <c r="F251" s="42"/>
      <c r="G251" s="42"/>
      <c r="H251" s="22"/>
    </row>
    <row r="252" spans="1:10" ht="12.75">
      <c r="A252" s="27" t="s">
        <v>114</v>
      </c>
      <c r="B252" s="22">
        <v>300</v>
      </c>
      <c r="C252" s="22">
        <v>29</v>
      </c>
      <c r="D252" s="22">
        <f t="shared" si="15"/>
        <v>329</v>
      </c>
      <c r="E252" s="42"/>
      <c r="F252" s="22">
        <v>365</v>
      </c>
      <c r="G252" s="22">
        <v>33</v>
      </c>
      <c r="H252" s="22">
        <f t="shared" si="16"/>
        <v>398</v>
      </c>
      <c r="I252" s="89"/>
      <c r="J252" s="89"/>
    </row>
    <row r="253" spans="1:10" ht="12.75">
      <c r="A253" s="26" t="s">
        <v>50</v>
      </c>
      <c r="B253" s="22">
        <v>226</v>
      </c>
      <c r="C253" s="22">
        <v>11</v>
      </c>
      <c r="D253" s="22">
        <f t="shared" si="15"/>
        <v>237</v>
      </c>
      <c r="E253" s="42"/>
      <c r="F253" s="22">
        <v>280</v>
      </c>
      <c r="G253" s="22">
        <v>21</v>
      </c>
      <c r="H253" s="22">
        <f t="shared" si="16"/>
        <v>301</v>
      </c>
      <c r="I253" s="89"/>
      <c r="J253" s="89"/>
    </row>
    <row r="254" spans="1:8" ht="12.75">
      <c r="A254" s="27" t="s">
        <v>115</v>
      </c>
      <c r="B254" s="22">
        <v>107</v>
      </c>
      <c r="C254" s="22">
        <v>15</v>
      </c>
      <c r="D254" s="22">
        <f t="shared" si="15"/>
        <v>122</v>
      </c>
      <c r="E254" s="42"/>
      <c r="F254" s="22">
        <v>146</v>
      </c>
      <c r="G254" s="22">
        <v>17</v>
      </c>
      <c r="H254" s="22">
        <f>F254+G254</f>
        <v>163</v>
      </c>
    </row>
    <row r="255" spans="1:8" ht="12.75">
      <c r="A255" s="27" t="s">
        <v>13</v>
      </c>
      <c r="B255" s="22">
        <v>4</v>
      </c>
      <c r="C255" s="87" t="s">
        <v>128</v>
      </c>
      <c r="D255" s="22">
        <f>SUM(B255,C255)</f>
        <v>4</v>
      </c>
      <c r="E255" s="42"/>
      <c r="F255" s="22">
        <v>5</v>
      </c>
      <c r="G255" s="85" t="s">
        <v>16</v>
      </c>
      <c r="H255" s="22">
        <f>SUM(F255,G255)</f>
        <v>5</v>
      </c>
    </row>
    <row r="256" spans="1:8" ht="12.75">
      <c r="A256" s="27" t="s">
        <v>11</v>
      </c>
      <c r="B256" s="23">
        <v>32</v>
      </c>
      <c r="C256" s="96">
        <v>5</v>
      </c>
      <c r="D256" s="22">
        <f>SUM(B256,C256)</f>
        <v>37</v>
      </c>
      <c r="E256" s="58"/>
      <c r="F256" s="23">
        <v>46</v>
      </c>
      <c r="G256" s="96">
        <v>4</v>
      </c>
      <c r="H256" s="22">
        <f>SUM(F256,G256)</f>
        <v>50</v>
      </c>
    </row>
    <row r="257" spans="1:8" ht="36.75" customHeight="1">
      <c r="A257" s="109" t="s">
        <v>76</v>
      </c>
      <c r="B257" s="131"/>
      <c r="C257" s="131"/>
      <c r="D257" s="131"/>
      <c r="E257" s="120"/>
      <c r="F257" s="120"/>
      <c r="G257" s="120"/>
      <c r="H257" s="120"/>
    </row>
    <row r="258" spans="1:5" ht="12.75">
      <c r="A258" s="77"/>
      <c r="B258" s="78"/>
      <c r="C258" s="78"/>
      <c r="D258" s="78"/>
      <c r="E258" s="7"/>
    </row>
    <row r="259" spans="1:5" ht="12.75">
      <c r="A259" s="6"/>
      <c r="B259" s="7"/>
      <c r="C259" s="7"/>
      <c r="D259" s="7"/>
      <c r="E259" s="7"/>
    </row>
    <row r="260" spans="1:5" ht="12.75">
      <c r="A260" s="6"/>
      <c r="B260" s="7"/>
      <c r="C260" s="7"/>
      <c r="D260" s="7"/>
      <c r="E260" s="7"/>
    </row>
    <row r="261" spans="1:5" ht="12.75">
      <c r="A261" s="1" t="s">
        <v>28</v>
      </c>
      <c r="B261" s="1"/>
      <c r="C261" s="1"/>
      <c r="D261" s="1"/>
      <c r="E261" s="1"/>
    </row>
    <row r="262" spans="1:8" ht="27.75" customHeight="1">
      <c r="A262" s="110" t="s">
        <v>104</v>
      </c>
      <c r="B262" s="111"/>
      <c r="C262" s="111"/>
      <c r="D262" s="111"/>
      <c r="E262" s="111"/>
      <c r="F262" s="112"/>
      <c r="G262" s="112"/>
      <c r="H262" s="113"/>
    </row>
    <row r="263" spans="1:8" ht="13.5" customHeight="1">
      <c r="A263" s="46"/>
      <c r="B263" s="83" t="s">
        <v>112</v>
      </c>
      <c r="C263" s="51"/>
      <c r="D263" s="47"/>
      <c r="E263" s="47"/>
      <c r="F263" s="84" t="s">
        <v>113</v>
      </c>
      <c r="G263" s="47"/>
      <c r="H263" s="47"/>
    </row>
    <row r="264" spans="1:8" ht="12.75" customHeight="1">
      <c r="A264" s="20"/>
      <c r="B264" s="43" t="s">
        <v>8</v>
      </c>
      <c r="C264" s="43" t="s">
        <v>9</v>
      </c>
      <c r="D264" s="45" t="s">
        <v>7</v>
      </c>
      <c r="E264" s="45"/>
      <c r="F264" s="43" t="s">
        <v>8</v>
      </c>
      <c r="G264" s="43" t="s">
        <v>9</v>
      </c>
      <c r="H264" s="45" t="s">
        <v>7</v>
      </c>
    </row>
    <row r="265" spans="1:8" ht="16.5" customHeight="1">
      <c r="A265" s="21" t="s">
        <v>0</v>
      </c>
      <c r="B265" s="27"/>
      <c r="C265" s="27"/>
      <c r="D265" s="27"/>
      <c r="E265" s="27"/>
      <c r="F265" s="27"/>
      <c r="G265" s="27"/>
      <c r="H265" s="27"/>
    </row>
    <row r="266" spans="1:9" ht="12.75">
      <c r="A266" s="27" t="s">
        <v>114</v>
      </c>
      <c r="B266" s="30">
        <v>159.2719958</v>
      </c>
      <c r="C266" s="30">
        <v>59.8940422</v>
      </c>
      <c r="D266" s="30">
        <f>B266+C266</f>
        <v>219.16603800000001</v>
      </c>
      <c r="E266" s="59"/>
      <c r="F266" s="30">
        <v>104.9313067</v>
      </c>
      <c r="G266" s="30">
        <v>38.1182864</v>
      </c>
      <c r="H266" s="30">
        <f>F266+G266</f>
        <v>143.04959309999998</v>
      </c>
      <c r="I266" s="90"/>
    </row>
    <row r="267" spans="1:8" ht="12.75">
      <c r="A267" s="26" t="s">
        <v>50</v>
      </c>
      <c r="B267" s="30">
        <v>14.9686367</v>
      </c>
      <c r="C267" s="30">
        <v>3.3409639</v>
      </c>
      <c r="D267" s="30">
        <f>B267+C267</f>
        <v>18.3096006</v>
      </c>
      <c r="E267" s="59"/>
      <c r="F267" s="30">
        <v>10.0241761</v>
      </c>
      <c r="G267" s="30">
        <v>2.3588592</v>
      </c>
      <c r="H267" s="44">
        <f>F267+G267</f>
        <v>12.3830353</v>
      </c>
    </row>
    <row r="268" spans="1:9" ht="12.75">
      <c r="A268" s="27" t="s">
        <v>115</v>
      </c>
      <c r="B268" s="30">
        <v>9.7033759</v>
      </c>
      <c r="C268" s="30">
        <v>7.0121509</v>
      </c>
      <c r="D268" s="30">
        <f>B268+C268</f>
        <v>16.7155268</v>
      </c>
      <c r="E268" s="59"/>
      <c r="F268" s="30">
        <v>6.1368308</v>
      </c>
      <c r="G268" s="44">
        <v>4.138501</v>
      </c>
      <c r="H268" s="30">
        <f aca="true" t="shared" si="17" ref="H268:H286">F268+G268</f>
        <v>10.2753318</v>
      </c>
      <c r="I268" s="91"/>
    </row>
    <row r="269" spans="1:8" ht="12.75">
      <c r="A269" s="27" t="s">
        <v>13</v>
      </c>
      <c r="B269" s="30">
        <v>0.015126</v>
      </c>
      <c r="C269" s="30">
        <v>0.016026</v>
      </c>
      <c r="D269" s="30">
        <f aca="true" t="shared" si="18" ref="D269:D286">B269+C269</f>
        <v>0.031152</v>
      </c>
      <c r="E269" s="59"/>
      <c r="F269" s="30">
        <v>0.0098725</v>
      </c>
      <c r="G269" s="30">
        <v>0.001572</v>
      </c>
      <c r="H269" s="30">
        <f t="shared" si="17"/>
        <v>0.0114445</v>
      </c>
    </row>
    <row r="270" spans="1:8" ht="12.75">
      <c r="A270" s="27" t="s">
        <v>11</v>
      </c>
      <c r="B270" s="30">
        <v>0.3353876</v>
      </c>
      <c r="C270" s="30">
        <v>0.4180131</v>
      </c>
      <c r="D270" s="30">
        <f t="shared" si="18"/>
        <v>0.7534007</v>
      </c>
      <c r="E270" s="59"/>
      <c r="F270" s="30">
        <v>0.2324287</v>
      </c>
      <c r="G270" s="30">
        <v>0.2331271</v>
      </c>
      <c r="H270" s="30">
        <f t="shared" si="17"/>
        <v>0.46555579999999996</v>
      </c>
    </row>
    <row r="271" spans="1:8" ht="16.5" customHeight="1">
      <c r="A271" s="21" t="s">
        <v>10</v>
      </c>
      <c r="B271" s="59"/>
      <c r="C271" s="59"/>
      <c r="D271" s="30"/>
      <c r="E271" s="59"/>
      <c r="F271" s="59"/>
      <c r="G271" s="59"/>
      <c r="H271" s="30"/>
    </row>
    <row r="272" spans="1:8" ht="12.75">
      <c r="A272" s="27" t="s">
        <v>114</v>
      </c>
      <c r="B272" s="30">
        <v>436.5737857</v>
      </c>
      <c r="C272" s="30">
        <v>186.2200948</v>
      </c>
      <c r="D272" s="30">
        <f t="shared" si="18"/>
        <v>622.7938805</v>
      </c>
      <c r="E272" s="59"/>
      <c r="F272" s="30">
        <v>357.5057205</v>
      </c>
      <c r="G272" s="30">
        <v>143.2284705</v>
      </c>
      <c r="H272" s="30">
        <f t="shared" si="17"/>
        <v>500.734191</v>
      </c>
    </row>
    <row r="273" spans="1:8" ht="12.75">
      <c r="A273" s="26" t="s">
        <v>50</v>
      </c>
      <c r="B273" s="30">
        <v>36.5423776</v>
      </c>
      <c r="C273" s="30">
        <v>6.1194954</v>
      </c>
      <c r="D273" s="30">
        <f t="shared" si="18"/>
        <v>42.661873</v>
      </c>
      <c r="E273" s="59"/>
      <c r="F273" s="30">
        <v>29.9368021</v>
      </c>
      <c r="G273" s="30">
        <v>5.1985939</v>
      </c>
      <c r="H273" s="30">
        <f t="shared" si="17"/>
        <v>35.135396</v>
      </c>
    </row>
    <row r="274" spans="1:8" ht="12.75">
      <c r="A274" s="27" t="s">
        <v>115</v>
      </c>
      <c r="B274" s="30">
        <v>66.1418495</v>
      </c>
      <c r="C274" s="30">
        <v>38.2111305</v>
      </c>
      <c r="D274" s="30">
        <f t="shared" si="18"/>
        <v>104.35298</v>
      </c>
      <c r="E274" s="59"/>
      <c r="F274" s="30">
        <v>52.2954123</v>
      </c>
      <c r="G274" s="30">
        <v>29.6660788</v>
      </c>
      <c r="H274" s="30">
        <f t="shared" si="17"/>
        <v>81.9614911</v>
      </c>
    </row>
    <row r="275" spans="1:8" ht="12.75">
      <c r="A275" s="27" t="s">
        <v>13</v>
      </c>
      <c r="B275" s="30">
        <v>0.3691486</v>
      </c>
      <c r="C275" s="30">
        <v>0.331293</v>
      </c>
      <c r="D275" s="30">
        <f t="shared" si="18"/>
        <v>0.7004416</v>
      </c>
      <c r="E275" s="59"/>
      <c r="F275" s="30">
        <v>0.2940645</v>
      </c>
      <c r="G275" s="30">
        <v>0.272933</v>
      </c>
      <c r="H275" s="30">
        <f t="shared" si="17"/>
        <v>0.5669975</v>
      </c>
    </row>
    <row r="276" spans="1:8" ht="12.75">
      <c r="A276" s="27" t="s">
        <v>11</v>
      </c>
      <c r="B276" s="30">
        <v>9.617527</v>
      </c>
      <c r="C276" s="30">
        <v>7.5018239</v>
      </c>
      <c r="D276" s="30">
        <f t="shared" si="18"/>
        <v>17.1193509</v>
      </c>
      <c r="E276" s="59"/>
      <c r="F276" s="30">
        <v>7.7496568</v>
      </c>
      <c r="G276" s="30">
        <v>5.8033</v>
      </c>
      <c r="H276" s="30">
        <f t="shared" si="17"/>
        <v>13.5529568</v>
      </c>
    </row>
    <row r="277" spans="1:8" ht="16.5" customHeight="1">
      <c r="A277" s="21" t="s">
        <v>3</v>
      </c>
      <c r="B277" s="59"/>
      <c r="C277" s="59"/>
      <c r="D277" s="30"/>
      <c r="E277" s="59"/>
      <c r="F277" s="59"/>
      <c r="G277" s="59"/>
      <c r="H277" s="30"/>
    </row>
    <row r="278" spans="1:8" ht="12.75">
      <c r="A278" s="27" t="s">
        <v>114</v>
      </c>
      <c r="B278" s="30">
        <v>5.3126606</v>
      </c>
      <c r="C278" s="30">
        <v>0.4205697</v>
      </c>
      <c r="D278" s="30">
        <f t="shared" si="18"/>
        <v>5.7332303</v>
      </c>
      <c r="E278" s="59"/>
      <c r="F278" s="30">
        <v>7.0363924</v>
      </c>
      <c r="G278" s="30">
        <v>0.4766985</v>
      </c>
      <c r="H278" s="30">
        <f t="shared" si="17"/>
        <v>7.513090900000001</v>
      </c>
    </row>
    <row r="279" spans="1:8" ht="12.75">
      <c r="A279" s="26" t="s">
        <v>50</v>
      </c>
      <c r="B279" s="30">
        <v>0.5613309</v>
      </c>
      <c r="C279" s="30">
        <v>0.027503</v>
      </c>
      <c r="D279" s="30">
        <f t="shared" si="18"/>
        <v>0.5888339</v>
      </c>
      <c r="E279" s="59"/>
      <c r="F279" s="30">
        <v>0.7680835</v>
      </c>
      <c r="G279" s="30">
        <v>0.0464262</v>
      </c>
      <c r="H279" s="30">
        <f t="shared" si="17"/>
        <v>0.8145097</v>
      </c>
    </row>
    <row r="280" spans="1:8" ht="12.75">
      <c r="A280" s="27" t="s">
        <v>115</v>
      </c>
      <c r="B280" s="30">
        <v>0.641357</v>
      </c>
      <c r="C280" s="30">
        <v>0.0572969</v>
      </c>
      <c r="D280" s="30">
        <f t="shared" si="18"/>
        <v>0.6986538999999999</v>
      </c>
      <c r="E280" s="59"/>
      <c r="F280" s="30">
        <v>0.9337385</v>
      </c>
      <c r="G280" s="30">
        <v>0.0570504</v>
      </c>
      <c r="H280" s="30">
        <f t="shared" si="17"/>
        <v>0.9907889000000001</v>
      </c>
    </row>
    <row r="281" spans="1:8" ht="12.75">
      <c r="A281" s="27" t="s">
        <v>13</v>
      </c>
      <c r="B281" s="30">
        <v>0.0210963</v>
      </c>
      <c r="C281" s="95">
        <v>0.005965</v>
      </c>
      <c r="D281" s="30">
        <f>SUM(B281:C281)</f>
        <v>0.027061299999999996</v>
      </c>
      <c r="E281" s="59"/>
      <c r="F281" s="30">
        <v>0.037172</v>
      </c>
      <c r="G281" s="95" t="s">
        <v>16</v>
      </c>
      <c r="H281" s="30">
        <f>SUM(F281:G281)</f>
        <v>0.037172</v>
      </c>
    </row>
    <row r="282" spans="1:8" ht="12.75">
      <c r="A282" s="27" t="s">
        <v>11</v>
      </c>
      <c r="B282" s="30">
        <v>0.213069</v>
      </c>
      <c r="C282" s="30">
        <v>0.0325445</v>
      </c>
      <c r="D282" s="30">
        <f t="shared" si="18"/>
        <v>0.2456135</v>
      </c>
      <c r="E282" s="59"/>
      <c r="F282" s="30">
        <v>0.3359942</v>
      </c>
      <c r="G282" s="30">
        <v>0.0237593</v>
      </c>
      <c r="H282" s="30">
        <f t="shared" si="17"/>
        <v>0.3597535</v>
      </c>
    </row>
    <row r="283" spans="1:8" ht="16.5" customHeight="1">
      <c r="A283" s="21" t="s">
        <v>7</v>
      </c>
      <c r="B283" s="59"/>
      <c r="C283" s="59"/>
      <c r="D283" s="30"/>
      <c r="E283" s="59"/>
      <c r="F283" s="59"/>
      <c r="G283" s="59"/>
      <c r="H283" s="59"/>
    </row>
    <row r="284" spans="1:10" ht="13.5" customHeight="1">
      <c r="A284" s="27" t="s">
        <v>114</v>
      </c>
      <c r="B284" s="30">
        <f aca="true" t="shared" si="19" ref="B284:C288">B266+B272+B278</f>
        <v>601.1584420999999</v>
      </c>
      <c r="C284" s="30">
        <f t="shared" si="19"/>
        <v>246.5347067</v>
      </c>
      <c r="D284" s="30">
        <f>B284+C284</f>
        <v>847.6931487999999</v>
      </c>
      <c r="E284" s="30"/>
      <c r="F284" s="30">
        <f>F266+F272+F278</f>
        <v>469.4734196</v>
      </c>
      <c r="G284" s="30">
        <f>G266+G272+G278</f>
        <v>181.8234554</v>
      </c>
      <c r="H284" s="30">
        <f t="shared" si="17"/>
        <v>651.296875</v>
      </c>
      <c r="I284" s="88"/>
      <c r="J284" s="88"/>
    </row>
    <row r="285" spans="1:10" ht="13.5" customHeight="1">
      <c r="A285" s="26" t="s">
        <v>50</v>
      </c>
      <c r="B285" s="30">
        <f t="shared" si="19"/>
        <v>52.0723452</v>
      </c>
      <c r="C285" s="30">
        <f t="shared" si="19"/>
        <v>9.4879623</v>
      </c>
      <c r="D285" s="30">
        <f>B285+C285</f>
        <v>61.5603075</v>
      </c>
      <c r="E285" s="30"/>
      <c r="F285" s="30">
        <f>F267+F273+F279</f>
        <v>40.7290617</v>
      </c>
      <c r="G285" s="30">
        <f>G267+G273+G279</f>
        <v>7.6038793</v>
      </c>
      <c r="H285" s="30">
        <f t="shared" si="17"/>
        <v>48.332941000000005</v>
      </c>
      <c r="I285" s="88"/>
      <c r="J285" s="88"/>
    </row>
    <row r="286" spans="1:8" ht="12.75" customHeight="1">
      <c r="A286" s="27" t="s">
        <v>115</v>
      </c>
      <c r="B286" s="31">
        <f t="shared" si="19"/>
        <v>76.4865824</v>
      </c>
      <c r="C286" s="31">
        <f t="shared" si="19"/>
        <v>45.2805783</v>
      </c>
      <c r="D286" s="30">
        <f t="shared" si="18"/>
        <v>121.7671607</v>
      </c>
      <c r="E286" s="31"/>
      <c r="F286" s="30">
        <f aca="true" t="shared" si="20" ref="F286:G288">F268+F274+F280</f>
        <v>59.3659816</v>
      </c>
      <c r="G286" s="30">
        <f t="shared" si="20"/>
        <v>33.8616302</v>
      </c>
      <c r="H286" s="30">
        <f t="shared" si="17"/>
        <v>93.2276118</v>
      </c>
    </row>
    <row r="287" spans="1:8" ht="12.75" customHeight="1">
      <c r="A287" s="27" t="s">
        <v>13</v>
      </c>
      <c r="B287" s="31">
        <f t="shared" si="19"/>
        <v>0.40537090000000003</v>
      </c>
      <c r="C287" s="31">
        <f>SUM(C269+C275,C281)</f>
        <v>0.353284</v>
      </c>
      <c r="D287" s="31">
        <f>D269+D275+D281</f>
        <v>0.7586548999999999</v>
      </c>
      <c r="E287" s="31"/>
      <c r="F287" s="31">
        <f t="shared" si="20"/>
        <v>0.341109</v>
      </c>
      <c r="G287" s="31">
        <f>SUM(G269+G275,G281)</f>
        <v>0.274505</v>
      </c>
      <c r="H287" s="31">
        <f>H269+H275+H281</f>
        <v>0.615614</v>
      </c>
    </row>
    <row r="288" spans="1:8" ht="12.75" customHeight="1">
      <c r="A288" s="20" t="s">
        <v>11</v>
      </c>
      <c r="B288" s="32">
        <f t="shared" si="19"/>
        <v>10.165983600000002</v>
      </c>
      <c r="C288" s="32">
        <f t="shared" si="19"/>
        <v>7.9523814999999995</v>
      </c>
      <c r="D288" s="32">
        <f>D270+D276+D282</f>
        <v>18.118365100000002</v>
      </c>
      <c r="E288" s="32">
        <f>E270+E276+E282</f>
        <v>0</v>
      </c>
      <c r="F288" s="32">
        <f>F270+F276+F282</f>
        <v>8.3180797</v>
      </c>
      <c r="G288" s="32">
        <f t="shared" si="20"/>
        <v>6.0601864</v>
      </c>
      <c r="H288" s="32">
        <f>H270+H276+H282</f>
        <v>14.378266100000001</v>
      </c>
    </row>
    <row r="289" spans="1:7" ht="39" customHeight="1">
      <c r="A289" s="109" t="s">
        <v>118</v>
      </c>
      <c r="B289" s="120"/>
      <c r="C289" s="120"/>
      <c r="D289" s="120"/>
      <c r="E289" s="120"/>
      <c r="F289" s="120"/>
      <c r="G289" s="120"/>
    </row>
    <row r="290" spans="1:5" ht="12" customHeight="1">
      <c r="A290" s="4"/>
      <c r="B290" s="8"/>
      <c r="C290" s="8"/>
      <c r="D290" s="8"/>
      <c r="E290" s="8"/>
    </row>
    <row r="291" spans="1:5" ht="12" customHeight="1">
      <c r="A291" s="4"/>
      <c r="B291" s="8"/>
      <c r="C291" s="8"/>
      <c r="D291" s="8"/>
      <c r="E291" s="8"/>
    </row>
    <row r="292" spans="1:7" ht="12.75" customHeight="1">
      <c r="A292" s="1" t="s">
        <v>29</v>
      </c>
      <c r="B292" s="1"/>
      <c r="C292" s="1"/>
      <c r="D292" s="1"/>
      <c r="E292" s="1"/>
      <c r="F292" s="1"/>
      <c r="G292" s="1"/>
    </row>
    <row r="293" spans="1:8" ht="31.5" customHeight="1">
      <c r="A293" s="110" t="s">
        <v>87</v>
      </c>
      <c r="B293" s="111"/>
      <c r="C293" s="111"/>
      <c r="D293" s="111"/>
      <c r="E293" s="111"/>
      <c r="F293" s="112"/>
      <c r="G293" s="112"/>
      <c r="H293" s="113"/>
    </row>
    <row r="294" spans="1:8" ht="13.5" customHeight="1">
      <c r="A294" s="46"/>
      <c r="B294" s="51" t="s">
        <v>112</v>
      </c>
      <c r="C294" s="51"/>
      <c r="D294" s="47"/>
      <c r="E294" s="47"/>
      <c r="F294" s="84" t="s">
        <v>113</v>
      </c>
      <c r="G294" s="47"/>
      <c r="H294" s="47"/>
    </row>
    <row r="295" spans="1:8" ht="12" customHeight="1">
      <c r="A295" s="20"/>
      <c r="B295" s="43" t="s">
        <v>8</v>
      </c>
      <c r="C295" s="43" t="s">
        <v>9</v>
      </c>
      <c r="D295" s="45" t="s">
        <v>7</v>
      </c>
      <c r="E295" s="45"/>
      <c r="F295" s="43" t="s">
        <v>8</v>
      </c>
      <c r="G295" s="43" t="s">
        <v>9</v>
      </c>
      <c r="H295" s="45" t="s">
        <v>7</v>
      </c>
    </row>
    <row r="296" spans="1:8" ht="16.5" customHeight="1">
      <c r="A296" s="21" t="s">
        <v>5</v>
      </c>
      <c r="B296" s="27"/>
      <c r="C296" s="27"/>
      <c r="D296" s="22"/>
      <c r="E296" s="22"/>
      <c r="F296" s="22"/>
      <c r="G296" s="22"/>
      <c r="H296" s="27"/>
    </row>
    <row r="297" spans="1:9" ht="12.75" customHeight="1">
      <c r="A297" s="27" t="s">
        <v>114</v>
      </c>
      <c r="B297" s="22">
        <v>2494</v>
      </c>
      <c r="C297" s="22">
        <v>1112</v>
      </c>
      <c r="D297" s="22">
        <f>B297+C297</f>
        <v>3606</v>
      </c>
      <c r="E297" s="42"/>
      <c r="F297" s="53">
        <v>2157</v>
      </c>
      <c r="G297" s="22">
        <v>909</v>
      </c>
      <c r="H297" s="22">
        <f>F297+G297</f>
        <v>3066</v>
      </c>
      <c r="I297" s="90"/>
    </row>
    <row r="298" spans="1:8" ht="12.75" customHeight="1">
      <c r="A298" s="26" t="s">
        <v>50</v>
      </c>
      <c r="B298" s="22">
        <v>1768</v>
      </c>
      <c r="C298" s="22">
        <v>299</v>
      </c>
      <c r="D298" s="22">
        <f aca="true" t="shared" si="21" ref="D298:D317">B298+C298</f>
        <v>2067</v>
      </c>
      <c r="E298" s="42"/>
      <c r="F298" s="53">
        <v>1517</v>
      </c>
      <c r="G298" s="22">
        <v>278</v>
      </c>
      <c r="H298" s="53">
        <f aca="true" t="shared" si="22" ref="H298:H317">F298+G298</f>
        <v>1795</v>
      </c>
    </row>
    <row r="299" spans="1:9" ht="12.75" customHeight="1">
      <c r="A299" s="27" t="s">
        <v>115</v>
      </c>
      <c r="B299" s="22">
        <v>928</v>
      </c>
      <c r="C299" s="22">
        <v>774</v>
      </c>
      <c r="D299" s="22">
        <f t="shared" si="21"/>
        <v>1702</v>
      </c>
      <c r="E299" s="42"/>
      <c r="F299" s="53">
        <v>733</v>
      </c>
      <c r="G299" s="22">
        <v>644</v>
      </c>
      <c r="H299" s="22">
        <f t="shared" si="22"/>
        <v>1377</v>
      </c>
      <c r="I299" s="91"/>
    </row>
    <row r="300" spans="1:8" ht="12.75" customHeight="1">
      <c r="A300" s="27" t="s">
        <v>13</v>
      </c>
      <c r="B300" s="22">
        <v>27</v>
      </c>
      <c r="C300" s="22">
        <v>22</v>
      </c>
      <c r="D300" s="22">
        <f t="shared" si="21"/>
        <v>49</v>
      </c>
      <c r="E300" s="42"/>
      <c r="F300" s="53">
        <v>21</v>
      </c>
      <c r="G300" s="22">
        <v>8</v>
      </c>
      <c r="H300" s="22">
        <f t="shared" si="22"/>
        <v>29</v>
      </c>
    </row>
    <row r="301" spans="1:8" ht="12.75" customHeight="1">
      <c r="A301" s="27" t="s">
        <v>11</v>
      </c>
      <c r="B301" s="22">
        <v>102</v>
      </c>
      <c r="C301" s="22">
        <v>104</v>
      </c>
      <c r="D301" s="22">
        <f t="shared" si="21"/>
        <v>206</v>
      </c>
      <c r="E301" s="42"/>
      <c r="F301" s="53">
        <v>95</v>
      </c>
      <c r="G301" s="22">
        <v>99</v>
      </c>
      <c r="H301" s="22">
        <f t="shared" si="22"/>
        <v>194</v>
      </c>
    </row>
    <row r="302" spans="1:8" ht="15" customHeight="1">
      <c r="A302" s="21" t="s">
        <v>6</v>
      </c>
      <c r="B302" s="42"/>
      <c r="C302" s="42"/>
      <c r="D302" s="22"/>
      <c r="E302" s="42"/>
      <c r="F302" s="42"/>
      <c r="G302" s="42"/>
      <c r="H302" s="22"/>
    </row>
    <row r="303" spans="1:8" ht="12.75" customHeight="1">
      <c r="A303" s="27" t="s">
        <v>114</v>
      </c>
      <c r="B303" s="22">
        <v>18822</v>
      </c>
      <c r="C303" s="22">
        <v>7856</v>
      </c>
      <c r="D303" s="22">
        <f t="shared" si="21"/>
        <v>26678</v>
      </c>
      <c r="E303" s="42"/>
      <c r="F303" s="53">
        <v>16675</v>
      </c>
      <c r="G303" s="22">
        <v>6568</v>
      </c>
      <c r="H303" s="22">
        <f t="shared" si="22"/>
        <v>23243</v>
      </c>
    </row>
    <row r="304" spans="1:8" ht="12.75" customHeight="1">
      <c r="A304" s="26" t="s">
        <v>50</v>
      </c>
      <c r="B304" s="22">
        <v>12676</v>
      </c>
      <c r="C304" s="22">
        <v>2598</v>
      </c>
      <c r="D304" s="22">
        <f t="shared" si="21"/>
        <v>15274</v>
      </c>
      <c r="E304" s="42"/>
      <c r="F304" s="53">
        <v>11147</v>
      </c>
      <c r="G304" s="22">
        <v>2289</v>
      </c>
      <c r="H304" s="22">
        <f t="shared" si="22"/>
        <v>13436</v>
      </c>
    </row>
    <row r="305" spans="1:8" ht="12.75" customHeight="1">
      <c r="A305" s="27" t="s">
        <v>115</v>
      </c>
      <c r="B305" s="22">
        <v>8146</v>
      </c>
      <c r="C305" s="22">
        <v>4693</v>
      </c>
      <c r="D305" s="22">
        <f t="shared" si="21"/>
        <v>12839</v>
      </c>
      <c r="E305" s="42"/>
      <c r="F305" s="53">
        <v>7352</v>
      </c>
      <c r="G305" s="22">
        <v>4002</v>
      </c>
      <c r="H305" s="22">
        <f t="shared" si="22"/>
        <v>11354</v>
      </c>
    </row>
    <row r="306" spans="1:8" ht="12.75" customHeight="1">
      <c r="A306" s="27" t="s">
        <v>13</v>
      </c>
      <c r="B306" s="22">
        <v>56</v>
      </c>
      <c r="C306" s="22">
        <v>49</v>
      </c>
      <c r="D306" s="22">
        <f t="shared" si="21"/>
        <v>105</v>
      </c>
      <c r="E306" s="42"/>
      <c r="F306" s="53">
        <v>46</v>
      </c>
      <c r="G306" s="22">
        <v>45</v>
      </c>
      <c r="H306" s="22">
        <f t="shared" si="22"/>
        <v>91</v>
      </c>
    </row>
    <row r="307" spans="1:8" ht="12.75" customHeight="1">
      <c r="A307" s="27" t="s">
        <v>11</v>
      </c>
      <c r="B307" s="22">
        <v>1119</v>
      </c>
      <c r="C307" s="22">
        <v>910</v>
      </c>
      <c r="D307" s="22">
        <f t="shared" si="21"/>
        <v>2029</v>
      </c>
      <c r="E307" s="42"/>
      <c r="F307" s="53">
        <v>1013</v>
      </c>
      <c r="G307" s="22">
        <v>744</v>
      </c>
      <c r="H307" s="22">
        <f t="shared" si="22"/>
        <v>1757</v>
      </c>
    </row>
    <row r="308" spans="1:8" ht="15" customHeight="1">
      <c r="A308" s="21" t="s">
        <v>4</v>
      </c>
      <c r="B308" s="42"/>
      <c r="C308" s="42"/>
      <c r="D308" s="22"/>
      <c r="E308" s="42"/>
      <c r="F308" s="42"/>
      <c r="G308" s="42"/>
      <c r="H308" s="22"/>
    </row>
    <row r="309" spans="1:8" ht="12.75" customHeight="1">
      <c r="A309" s="27" t="s">
        <v>114</v>
      </c>
      <c r="B309" s="22">
        <v>19</v>
      </c>
      <c r="C309" s="22">
        <v>14</v>
      </c>
      <c r="D309" s="22">
        <f>B309+C309</f>
        <v>33</v>
      </c>
      <c r="E309" s="42"/>
      <c r="F309" s="53">
        <v>8</v>
      </c>
      <c r="G309" s="22">
        <v>4</v>
      </c>
      <c r="H309" s="22">
        <f>F309+G309</f>
        <v>12</v>
      </c>
    </row>
    <row r="310" spans="1:8" ht="12.75" customHeight="1">
      <c r="A310" s="26" t="s">
        <v>50</v>
      </c>
      <c r="B310" s="22">
        <v>13</v>
      </c>
      <c r="C310" s="87">
        <v>5</v>
      </c>
      <c r="D310" s="22">
        <f>B310+C310</f>
        <v>18</v>
      </c>
      <c r="E310" s="42"/>
      <c r="F310" s="53">
        <v>6</v>
      </c>
      <c r="G310" s="87" t="s">
        <v>128</v>
      </c>
      <c r="H310" s="22">
        <f>SUM(F310,G310)</f>
        <v>6</v>
      </c>
    </row>
    <row r="311" spans="1:8" ht="12.75" customHeight="1">
      <c r="A311" s="27" t="s">
        <v>115</v>
      </c>
      <c r="B311" s="33">
        <v>9</v>
      </c>
      <c r="C311" s="33">
        <v>11</v>
      </c>
      <c r="D311" s="22">
        <f>B311+C311</f>
        <v>20</v>
      </c>
      <c r="E311" s="42"/>
      <c r="F311" s="53">
        <v>4</v>
      </c>
      <c r="G311" s="87">
        <v>4</v>
      </c>
      <c r="H311" s="22">
        <f>F311+G311</f>
        <v>8</v>
      </c>
    </row>
    <row r="312" spans="1:8" ht="12.75" customHeight="1">
      <c r="A312" s="27" t="s">
        <v>13</v>
      </c>
      <c r="B312" s="97" t="s">
        <v>16</v>
      </c>
      <c r="C312" s="98" t="s">
        <v>16</v>
      </c>
      <c r="D312" s="87" t="s">
        <v>16</v>
      </c>
      <c r="E312" s="42"/>
      <c r="F312" s="80" t="s">
        <v>16</v>
      </c>
      <c r="G312" s="80" t="s">
        <v>16</v>
      </c>
      <c r="H312" s="87" t="s">
        <v>16</v>
      </c>
    </row>
    <row r="313" spans="1:8" ht="12.75" customHeight="1">
      <c r="A313" s="27" t="s">
        <v>11</v>
      </c>
      <c r="B313" s="98" t="s">
        <v>128</v>
      </c>
      <c r="C313" s="98">
        <v>5</v>
      </c>
      <c r="D313" s="22">
        <f>SUM(B313:C313)</f>
        <v>5</v>
      </c>
      <c r="E313" s="81"/>
      <c r="F313" s="80" t="s">
        <v>128</v>
      </c>
      <c r="G313" s="80" t="s">
        <v>128</v>
      </c>
      <c r="H313" s="87" t="s">
        <v>128</v>
      </c>
    </row>
    <row r="314" spans="1:8" ht="15" customHeight="1">
      <c r="A314" s="21" t="s">
        <v>74</v>
      </c>
      <c r="B314" s="79"/>
      <c r="C314" s="79"/>
      <c r="D314" s="33"/>
      <c r="E314" s="79"/>
      <c r="F314" s="79"/>
      <c r="G314" s="79"/>
      <c r="H314" s="22"/>
    </row>
    <row r="315" spans="1:10" ht="12.75" customHeight="1">
      <c r="A315" s="27" t="s">
        <v>114</v>
      </c>
      <c r="B315" s="22">
        <v>292</v>
      </c>
      <c r="C315" s="22">
        <v>26</v>
      </c>
      <c r="D315" s="22">
        <f t="shared" si="21"/>
        <v>318</v>
      </c>
      <c r="E315" s="42"/>
      <c r="F315" s="53">
        <v>359</v>
      </c>
      <c r="G315" s="22">
        <v>26</v>
      </c>
      <c r="H315" s="22">
        <f t="shared" si="22"/>
        <v>385</v>
      </c>
      <c r="I315" s="89"/>
      <c r="J315" s="89"/>
    </row>
    <row r="316" spans="1:10" ht="12.75" customHeight="1">
      <c r="A316" s="26" t="s">
        <v>50</v>
      </c>
      <c r="B316" s="22">
        <v>218</v>
      </c>
      <c r="C316" s="22">
        <v>10</v>
      </c>
      <c r="D316" s="22">
        <f t="shared" si="21"/>
        <v>228</v>
      </c>
      <c r="E316" s="42"/>
      <c r="F316" s="53">
        <v>276</v>
      </c>
      <c r="G316" s="22">
        <v>18</v>
      </c>
      <c r="H316" s="22">
        <f t="shared" si="22"/>
        <v>294</v>
      </c>
      <c r="I316" s="89"/>
      <c r="J316" s="89"/>
    </row>
    <row r="317" spans="1:8" ht="12.75" customHeight="1">
      <c r="A317" s="27" t="s">
        <v>115</v>
      </c>
      <c r="B317" s="22">
        <v>102</v>
      </c>
      <c r="C317" s="22">
        <v>13</v>
      </c>
      <c r="D317" s="22">
        <f t="shared" si="21"/>
        <v>115</v>
      </c>
      <c r="E317" s="42"/>
      <c r="F317" s="53">
        <v>142</v>
      </c>
      <c r="G317" s="22">
        <v>12</v>
      </c>
      <c r="H317" s="22">
        <f t="shared" si="22"/>
        <v>154</v>
      </c>
    </row>
    <row r="318" spans="1:8" ht="12.75" customHeight="1">
      <c r="A318" s="27" t="s">
        <v>13</v>
      </c>
      <c r="B318" s="22">
        <v>4</v>
      </c>
      <c r="C318" s="87" t="s">
        <v>128</v>
      </c>
      <c r="D318" s="22">
        <f>SUM(B318,C318)</f>
        <v>4</v>
      </c>
      <c r="E318" s="42"/>
      <c r="F318" s="85">
        <v>5</v>
      </c>
      <c r="G318" s="87" t="s">
        <v>16</v>
      </c>
      <c r="H318" s="22">
        <f>SUM(F318,G318)</f>
        <v>5</v>
      </c>
    </row>
    <row r="319" spans="1:8" ht="12.75" customHeight="1">
      <c r="A319" s="27" t="s">
        <v>11</v>
      </c>
      <c r="B319" s="22">
        <v>29</v>
      </c>
      <c r="C319" s="85">
        <v>4</v>
      </c>
      <c r="D319" s="22">
        <f>SUM(B319,C319)</f>
        <v>33</v>
      </c>
      <c r="E319" s="42"/>
      <c r="F319" s="53">
        <v>44</v>
      </c>
      <c r="G319" s="85">
        <v>3</v>
      </c>
      <c r="H319" s="22">
        <f>SUM(F319,G319)</f>
        <v>47</v>
      </c>
    </row>
    <row r="320" spans="1:8" ht="37.5" customHeight="1">
      <c r="A320" s="109" t="s">
        <v>77</v>
      </c>
      <c r="B320" s="130"/>
      <c r="C320" s="130"/>
      <c r="D320" s="130"/>
      <c r="E320" s="130"/>
      <c r="F320" s="130"/>
      <c r="G320" s="130"/>
      <c r="H320" s="130"/>
    </row>
    <row r="321" spans="1:8" ht="12.75" customHeight="1">
      <c r="A321" s="133"/>
      <c r="B321" s="134"/>
      <c r="C321" s="134"/>
      <c r="D321" s="134"/>
      <c r="E321" s="134"/>
      <c r="F321" s="134"/>
      <c r="G321" s="134"/>
      <c r="H321" s="134"/>
    </row>
    <row r="322" spans="1:5" ht="12.75" customHeight="1">
      <c r="A322" s="77"/>
      <c r="B322" s="78"/>
      <c r="C322" s="78"/>
      <c r="D322" s="78"/>
      <c r="E322" s="2"/>
    </row>
    <row r="323" spans="1:5" ht="12.75" customHeight="1">
      <c r="A323" s="4"/>
      <c r="B323" s="2"/>
      <c r="C323" s="2"/>
      <c r="D323" s="2"/>
      <c r="E323" s="2"/>
    </row>
    <row r="324" spans="1:7" ht="12.75" customHeight="1">
      <c r="A324" s="1" t="s">
        <v>30</v>
      </c>
      <c r="B324" s="1"/>
      <c r="C324" s="1"/>
      <c r="D324" s="1"/>
      <c r="E324" s="1"/>
      <c r="F324" s="1"/>
      <c r="G324" s="1"/>
    </row>
    <row r="325" spans="1:8" ht="27.75" customHeight="1">
      <c r="A325" s="110" t="s">
        <v>103</v>
      </c>
      <c r="B325" s="111"/>
      <c r="C325" s="111"/>
      <c r="D325" s="111"/>
      <c r="E325" s="111"/>
      <c r="F325" s="112"/>
      <c r="G325" s="112"/>
      <c r="H325" s="113"/>
    </row>
    <row r="326" spans="1:8" ht="13.5" customHeight="1">
      <c r="A326" s="46"/>
      <c r="B326" s="83" t="s">
        <v>112</v>
      </c>
      <c r="C326" s="51"/>
      <c r="D326" s="47"/>
      <c r="E326" s="47"/>
      <c r="F326" s="84" t="s">
        <v>113</v>
      </c>
      <c r="G326" s="47"/>
      <c r="H326" s="47"/>
    </row>
    <row r="327" spans="1:8" ht="12.75" customHeight="1">
      <c r="A327" s="20"/>
      <c r="B327" s="43" t="s">
        <v>8</v>
      </c>
      <c r="C327" s="43" t="s">
        <v>9</v>
      </c>
      <c r="D327" s="45" t="s">
        <v>7</v>
      </c>
      <c r="E327" s="45"/>
      <c r="F327" s="43" t="s">
        <v>8</v>
      </c>
      <c r="G327" s="43" t="s">
        <v>9</v>
      </c>
      <c r="H327" s="45" t="s">
        <v>7</v>
      </c>
    </row>
    <row r="328" spans="1:8" ht="16.5" customHeight="1">
      <c r="A328" s="21" t="s">
        <v>5</v>
      </c>
      <c r="B328" s="27"/>
      <c r="C328" s="27"/>
      <c r="D328" s="22"/>
      <c r="E328" s="22"/>
      <c r="F328" s="22"/>
      <c r="G328" s="22"/>
      <c r="H328" s="27"/>
    </row>
    <row r="329" spans="1:9" ht="12.75" customHeight="1">
      <c r="A329" s="27" t="s">
        <v>114</v>
      </c>
      <c r="B329" s="17">
        <v>73.7684385</v>
      </c>
      <c r="C329" s="17">
        <v>33.3599061</v>
      </c>
      <c r="D329" s="17">
        <f>B329+C329</f>
        <v>107.1283446</v>
      </c>
      <c r="E329" s="41"/>
      <c r="F329" s="17">
        <v>53.8673442</v>
      </c>
      <c r="G329" s="17">
        <v>22.8545812</v>
      </c>
      <c r="H329" s="17">
        <f>F329+G329</f>
        <v>76.7219254</v>
      </c>
      <c r="I329" s="91"/>
    </row>
    <row r="330" spans="1:8" ht="12.75" customHeight="1">
      <c r="A330" s="26" t="s">
        <v>50</v>
      </c>
      <c r="B330" s="17">
        <v>7.1344767</v>
      </c>
      <c r="C330" s="17">
        <v>1.0910019</v>
      </c>
      <c r="D330" s="17">
        <f aca="true" t="shared" si="23" ref="D330:D354">B330+C330</f>
        <v>8.225478599999999</v>
      </c>
      <c r="E330" s="41"/>
      <c r="F330" s="17">
        <v>5.2193323</v>
      </c>
      <c r="G330" s="17">
        <v>0.8670358</v>
      </c>
      <c r="H330" s="54">
        <f aca="true" t="shared" si="24" ref="H330:H355">F330+G330</f>
        <v>6.0863681</v>
      </c>
    </row>
    <row r="331" spans="1:9" ht="12.75" customHeight="1">
      <c r="A331" s="27" t="s">
        <v>115</v>
      </c>
      <c r="B331" s="17">
        <v>8.0915865</v>
      </c>
      <c r="C331" s="17">
        <v>6.9554658</v>
      </c>
      <c r="D331" s="17">
        <f t="shared" si="23"/>
        <v>15.0470523</v>
      </c>
      <c r="E331" s="41"/>
      <c r="F331" s="17">
        <v>5.3735977</v>
      </c>
      <c r="G331" s="17">
        <v>4.8674323</v>
      </c>
      <c r="H331" s="17">
        <f t="shared" si="24"/>
        <v>10.24103</v>
      </c>
      <c r="I331" s="91"/>
    </row>
    <row r="332" spans="1:8" ht="12.75" customHeight="1">
      <c r="A332" s="27" t="s">
        <v>13</v>
      </c>
      <c r="B332" s="17">
        <v>0.114211</v>
      </c>
      <c r="C332" s="17">
        <v>0.089695</v>
      </c>
      <c r="D332" s="17">
        <f t="shared" si="23"/>
        <v>0.20390599999999998</v>
      </c>
      <c r="E332" s="41"/>
      <c r="F332" s="17">
        <v>0.081489</v>
      </c>
      <c r="G332" s="17">
        <v>0.018404</v>
      </c>
      <c r="H332" s="17">
        <f t="shared" si="24"/>
        <v>0.09989300000000001</v>
      </c>
    </row>
    <row r="333" spans="1:8" ht="12.75" customHeight="1">
      <c r="A333" s="27" t="s">
        <v>11</v>
      </c>
      <c r="B333" s="17">
        <v>0.7945</v>
      </c>
      <c r="C333" s="17">
        <v>0.8360568</v>
      </c>
      <c r="D333" s="17">
        <f t="shared" si="23"/>
        <v>1.6305568</v>
      </c>
      <c r="E333" s="41"/>
      <c r="F333" s="17">
        <v>0.6604956</v>
      </c>
      <c r="G333" s="17">
        <v>0.705223</v>
      </c>
      <c r="H333" s="17">
        <f t="shared" si="24"/>
        <v>1.3657186000000001</v>
      </c>
    </row>
    <row r="334" spans="1:8" ht="13.5" customHeight="1">
      <c r="A334" s="21" t="s">
        <v>6</v>
      </c>
      <c r="B334" s="41"/>
      <c r="C334" s="41"/>
      <c r="D334" s="17"/>
      <c r="E334" s="41"/>
      <c r="F334" s="41"/>
      <c r="G334" s="41"/>
      <c r="H334" s="17"/>
    </row>
    <row r="335" spans="1:8" ht="12.75" customHeight="1">
      <c r="A335" s="27" t="s">
        <v>114</v>
      </c>
      <c r="B335" s="17">
        <v>521.5646069</v>
      </c>
      <c r="C335" s="17">
        <v>212.349479</v>
      </c>
      <c r="D335" s="17">
        <f t="shared" si="23"/>
        <v>733.9140858999999</v>
      </c>
      <c r="E335" s="41"/>
      <c r="F335" s="17">
        <v>408.4302616</v>
      </c>
      <c r="G335" s="17">
        <v>158.3918237</v>
      </c>
      <c r="H335" s="17">
        <f t="shared" si="24"/>
        <v>566.8220853</v>
      </c>
    </row>
    <row r="336" spans="1:8" ht="12.75" customHeight="1">
      <c r="A336" s="26" t="s">
        <v>50</v>
      </c>
      <c r="B336" s="17">
        <v>44.3264325</v>
      </c>
      <c r="C336" s="17">
        <v>8.3453964</v>
      </c>
      <c r="D336" s="17">
        <f t="shared" si="23"/>
        <v>52.6718289</v>
      </c>
      <c r="E336" s="41"/>
      <c r="F336" s="17">
        <v>34.7260266</v>
      </c>
      <c r="G336" s="17">
        <v>6.6831723</v>
      </c>
      <c r="H336" s="17">
        <f t="shared" si="24"/>
        <v>41.4091989</v>
      </c>
    </row>
    <row r="337" spans="1:8" ht="12.75" customHeight="1">
      <c r="A337" s="27" t="s">
        <v>115</v>
      </c>
      <c r="B337" s="17">
        <v>67.6733149</v>
      </c>
      <c r="C337" s="17">
        <v>38.1716135</v>
      </c>
      <c r="D337" s="17">
        <f t="shared" si="23"/>
        <v>105.84492839999999</v>
      </c>
      <c r="E337" s="41"/>
      <c r="F337" s="17">
        <v>53.0420669</v>
      </c>
      <c r="G337" s="17">
        <v>28.9072595</v>
      </c>
      <c r="H337" s="17">
        <f t="shared" si="24"/>
        <v>81.9493264</v>
      </c>
    </row>
    <row r="338" spans="1:8" ht="12.75" customHeight="1">
      <c r="A338" s="27" t="s">
        <v>13</v>
      </c>
      <c r="B338" s="17">
        <v>0.2700636</v>
      </c>
      <c r="C338" s="17">
        <v>0.257624</v>
      </c>
      <c r="D338" s="17">
        <f t="shared" si="23"/>
        <v>0.5276876</v>
      </c>
      <c r="E338" s="41"/>
      <c r="F338" s="17">
        <v>0.222448</v>
      </c>
      <c r="G338" s="17">
        <v>0.256101</v>
      </c>
      <c r="H338" s="17">
        <f t="shared" si="24"/>
        <v>0.478549</v>
      </c>
    </row>
    <row r="339" spans="1:8" ht="12.75" customHeight="1">
      <c r="A339" s="27" t="s">
        <v>11</v>
      </c>
      <c r="B339" s="17">
        <v>9.1500347</v>
      </c>
      <c r="C339" s="17">
        <v>7.0427182</v>
      </c>
      <c r="D339" s="17">
        <f t="shared" si="23"/>
        <v>16.192752900000002</v>
      </c>
      <c r="E339" s="41"/>
      <c r="F339" s="17">
        <v>7.3073439</v>
      </c>
      <c r="G339" s="17">
        <v>5.3240811</v>
      </c>
      <c r="H339" s="17">
        <f t="shared" si="24"/>
        <v>12.631425</v>
      </c>
    </row>
    <row r="340" spans="1:8" ht="13.5" customHeight="1">
      <c r="A340" s="21" t="s">
        <v>4</v>
      </c>
      <c r="B340" s="41"/>
      <c r="C340" s="41"/>
      <c r="D340" s="17"/>
      <c r="E340" s="41"/>
      <c r="F340" s="41"/>
      <c r="G340" s="41"/>
      <c r="H340" s="17"/>
    </row>
    <row r="341" spans="1:8" ht="12.75" customHeight="1">
      <c r="A341" s="27" t="s">
        <v>114</v>
      </c>
      <c r="B341" s="17">
        <v>0.512736</v>
      </c>
      <c r="C341" s="17">
        <v>0.404752</v>
      </c>
      <c r="D341" s="17">
        <f>B341+C341</f>
        <v>0.917488</v>
      </c>
      <c r="E341" s="41"/>
      <c r="F341" s="17">
        <v>0.159936</v>
      </c>
      <c r="G341" s="17">
        <v>0.100352</v>
      </c>
      <c r="H341" s="17">
        <f>F341+G341</f>
        <v>0.26028799999999996</v>
      </c>
    </row>
    <row r="342" spans="1:8" ht="12.75" customHeight="1">
      <c r="A342" s="26" t="s">
        <v>50</v>
      </c>
      <c r="B342" s="17">
        <v>0.050105</v>
      </c>
      <c r="C342" s="17">
        <v>0.024061</v>
      </c>
      <c r="D342" s="17">
        <f>B342+C342</f>
        <v>0.074166</v>
      </c>
      <c r="E342" s="41"/>
      <c r="F342" s="17">
        <v>0.016949</v>
      </c>
      <c r="G342" s="17">
        <v>0.007245</v>
      </c>
      <c r="H342" s="17">
        <f>F342+G342</f>
        <v>0.024194</v>
      </c>
    </row>
    <row r="343" spans="1:8" ht="12.75" customHeight="1">
      <c r="A343" s="27" t="s">
        <v>115</v>
      </c>
      <c r="B343" s="35">
        <v>0.080324</v>
      </c>
      <c r="C343" s="35">
        <v>0.096202</v>
      </c>
      <c r="D343" s="17">
        <f>B343+C343</f>
        <v>0.17652600000000002</v>
      </c>
      <c r="E343" s="41"/>
      <c r="F343" s="17">
        <v>0.020081</v>
      </c>
      <c r="G343" s="17">
        <v>0.029888</v>
      </c>
      <c r="H343" s="17">
        <f>F343+G343</f>
        <v>0.049969</v>
      </c>
    </row>
    <row r="344" spans="1:8" ht="12.75" customHeight="1">
      <c r="A344" s="27" t="s">
        <v>13</v>
      </c>
      <c r="B344" s="97" t="s">
        <v>16</v>
      </c>
      <c r="C344" s="98" t="s">
        <v>16</v>
      </c>
      <c r="D344" s="87" t="s">
        <v>16</v>
      </c>
      <c r="E344" s="42"/>
      <c r="F344" s="80" t="s">
        <v>16</v>
      </c>
      <c r="G344" s="80" t="s">
        <v>16</v>
      </c>
      <c r="H344" s="87" t="s">
        <v>16</v>
      </c>
    </row>
    <row r="345" spans="1:8" ht="12.75" customHeight="1">
      <c r="A345" s="27" t="s">
        <v>11</v>
      </c>
      <c r="B345" s="99">
        <v>0.00838</v>
      </c>
      <c r="C345" s="99">
        <v>0.041062</v>
      </c>
      <c r="D345" s="17">
        <f>B345+C345</f>
        <v>0.049442</v>
      </c>
      <c r="E345" s="61"/>
      <c r="F345" s="17">
        <v>0.014246</v>
      </c>
      <c r="G345" s="17">
        <v>0.007123</v>
      </c>
      <c r="H345" s="17">
        <f>F345+G345</f>
        <v>0.021369</v>
      </c>
    </row>
    <row r="346" spans="1:8" ht="13.5" customHeight="1">
      <c r="A346" s="21" t="s">
        <v>74</v>
      </c>
      <c r="B346" s="41"/>
      <c r="C346" s="41"/>
      <c r="D346" s="17"/>
      <c r="E346" s="41"/>
      <c r="F346" s="41"/>
      <c r="G346" s="41"/>
      <c r="H346" s="17"/>
    </row>
    <row r="347" spans="1:8" ht="12.75" customHeight="1">
      <c r="A347" s="27" t="s">
        <v>114</v>
      </c>
      <c r="B347" s="17">
        <v>5.2511802</v>
      </c>
      <c r="C347" s="17">
        <v>0.4001812</v>
      </c>
      <c r="D347" s="17">
        <f t="shared" si="23"/>
        <v>5.651361400000001</v>
      </c>
      <c r="E347" s="41"/>
      <c r="F347" s="17">
        <v>6.9808541</v>
      </c>
      <c r="G347" s="17">
        <v>0.4161924</v>
      </c>
      <c r="H347" s="17">
        <f>F347+G347</f>
        <v>7.3970465</v>
      </c>
    </row>
    <row r="348" spans="1:8" ht="12.75" customHeight="1">
      <c r="A348" s="26" t="s">
        <v>50</v>
      </c>
      <c r="B348" s="17">
        <v>0.5523427</v>
      </c>
      <c r="C348" s="17">
        <v>0.0271195</v>
      </c>
      <c r="D348" s="17">
        <f t="shared" si="23"/>
        <v>0.5794621999999999</v>
      </c>
      <c r="E348" s="41"/>
      <c r="F348" s="17">
        <v>0.7637376</v>
      </c>
      <c r="G348" s="17">
        <v>0.0395882</v>
      </c>
      <c r="H348" s="17">
        <f t="shared" si="24"/>
        <v>0.8033258</v>
      </c>
    </row>
    <row r="349" spans="1:8" ht="12.75" customHeight="1">
      <c r="A349" s="27" t="s">
        <v>115</v>
      </c>
      <c r="B349" s="17">
        <v>0.6300382</v>
      </c>
      <c r="C349" s="17">
        <v>0.053346</v>
      </c>
      <c r="D349" s="17">
        <f t="shared" si="23"/>
        <v>0.6833842</v>
      </c>
      <c r="E349" s="41"/>
      <c r="F349" s="17">
        <v>0.926033</v>
      </c>
      <c r="G349" s="17">
        <v>0.044636</v>
      </c>
      <c r="H349" s="17">
        <f t="shared" si="24"/>
        <v>0.970669</v>
      </c>
    </row>
    <row r="350" spans="1:8" ht="12.75" customHeight="1">
      <c r="A350" s="27" t="s">
        <v>13</v>
      </c>
      <c r="B350" s="17">
        <v>0.0210963</v>
      </c>
      <c r="C350" s="70">
        <v>0.005965</v>
      </c>
      <c r="D350" s="17">
        <f>SUM(B350:C350)</f>
        <v>0.027061299999999996</v>
      </c>
      <c r="E350" s="41"/>
      <c r="F350" s="17">
        <v>0.037172</v>
      </c>
      <c r="G350" s="70" t="s">
        <v>16</v>
      </c>
      <c r="H350" s="17">
        <f>SUM(F350:G350)</f>
        <v>0.037172</v>
      </c>
    </row>
    <row r="351" spans="1:8" ht="12.75" customHeight="1">
      <c r="A351" s="27" t="s">
        <v>11</v>
      </c>
      <c r="B351" s="17">
        <v>0.2085285</v>
      </c>
      <c r="C351" s="17">
        <v>0.0312875</v>
      </c>
      <c r="D351" s="17">
        <f t="shared" si="23"/>
        <v>0.239816</v>
      </c>
      <c r="E351" s="41"/>
      <c r="F351" s="17">
        <v>0.3330612</v>
      </c>
      <c r="G351" s="17">
        <v>0.0195693</v>
      </c>
      <c r="H351" s="17">
        <f t="shared" si="24"/>
        <v>0.3526305</v>
      </c>
    </row>
    <row r="352" spans="1:8" ht="13.5" customHeight="1">
      <c r="A352" s="21" t="s">
        <v>7</v>
      </c>
      <c r="B352" s="41"/>
      <c r="C352" s="41"/>
      <c r="D352" s="17"/>
      <c r="E352" s="66"/>
      <c r="F352" s="66"/>
      <c r="G352" s="66"/>
      <c r="H352" s="17"/>
    </row>
    <row r="353" spans="1:10" ht="12.75" customHeight="1">
      <c r="A353" s="27" t="s">
        <v>114</v>
      </c>
      <c r="B353" s="72">
        <f>B329+B335+B347+B341</f>
        <v>601.0969616</v>
      </c>
      <c r="C353" s="72">
        <f aca="true" t="shared" si="25" ref="B353:C355">C329+C335+C347+C341</f>
        <v>246.5143183</v>
      </c>
      <c r="D353" s="17">
        <f t="shared" si="23"/>
        <v>847.6112799</v>
      </c>
      <c r="E353" s="72"/>
      <c r="F353" s="72">
        <f aca="true" t="shared" si="26" ref="F353:G355">F329+F335+F347+F341</f>
        <v>469.4383959</v>
      </c>
      <c r="G353" s="72">
        <f t="shared" si="26"/>
        <v>181.7629493</v>
      </c>
      <c r="H353" s="17">
        <f t="shared" si="24"/>
        <v>651.2013452</v>
      </c>
      <c r="I353" s="88"/>
      <c r="J353" s="88"/>
    </row>
    <row r="354" spans="1:10" ht="12.75" customHeight="1">
      <c r="A354" s="26" t="s">
        <v>50</v>
      </c>
      <c r="B354" s="72">
        <f t="shared" si="25"/>
        <v>52.0633569</v>
      </c>
      <c r="C354" s="72">
        <f t="shared" si="25"/>
        <v>9.4875788</v>
      </c>
      <c r="D354" s="17">
        <f t="shared" si="23"/>
        <v>61.550935700000004</v>
      </c>
      <c r="E354" s="72"/>
      <c r="F354" s="72">
        <f t="shared" si="26"/>
        <v>40.72604549999999</v>
      </c>
      <c r="G354" s="72">
        <f t="shared" si="26"/>
        <v>7.5970413</v>
      </c>
      <c r="H354" s="17">
        <f t="shared" si="24"/>
        <v>48.32308679999999</v>
      </c>
      <c r="I354" s="88"/>
      <c r="J354" s="88"/>
    </row>
    <row r="355" spans="1:8" ht="12.75" customHeight="1">
      <c r="A355" s="27" t="s">
        <v>115</v>
      </c>
      <c r="B355" s="72">
        <f t="shared" si="25"/>
        <v>76.4752636</v>
      </c>
      <c r="C355" s="72">
        <f t="shared" si="25"/>
        <v>45.276627299999994</v>
      </c>
      <c r="D355" s="17">
        <f>B355+C355</f>
        <v>121.7518909</v>
      </c>
      <c r="E355" s="72"/>
      <c r="F355" s="72">
        <f t="shared" si="26"/>
        <v>59.361778599999994</v>
      </c>
      <c r="G355" s="72">
        <f t="shared" si="26"/>
        <v>33.849215799999996</v>
      </c>
      <c r="H355" s="17">
        <f t="shared" si="24"/>
        <v>93.21099439999999</v>
      </c>
    </row>
    <row r="356" spans="1:8" ht="12.75" customHeight="1">
      <c r="A356" s="27" t="s">
        <v>13</v>
      </c>
      <c r="B356" s="72">
        <f>SUM(B332,B344,B338,B350)</f>
        <v>0.40537090000000003</v>
      </c>
      <c r="C356" s="72">
        <f>SUM(C332,C344,C338,C350)</f>
        <v>0.35328400000000004</v>
      </c>
      <c r="D356" s="17">
        <f>B356+C356</f>
        <v>0.7586549</v>
      </c>
      <c r="E356" s="72"/>
      <c r="F356" s="72">
        <f>SUM(F332,F338,F350,F344)</f>
        <v>0.341109</v>
      </c>
      <c r="G356" s="72">
        <f>SUM(G332,G338,G350,G344)</f>
        <v>0.274505</v>
      </c>
      <c r="H356" s="17">
        <f>F356+G356</f>
        <v>0.615614</v>
      </c>
    </row>
    <row r="357" spans="1:8" ht="12.75" customHeight="1">
      <c r="A357" s="20" t="s">
        <v>11</v>
      </c>
      <c r="B357" s="71">
        <f>B333+B339+B345+B351</f>
        <v>10.1614432</v>
      </c>
      <c r="C357" s="71">
        <f>C333+C339+C345+C351</f>
        <v>7.951124500000001</v>
      </c>
      <c r="D357" s="17">
        <f>B357+C357</f>
        <v>18.1125677</v>
      </c>
      <c r="E357" s="71"/>
      <c r="F357" s="71">
        <f>F333+F339+F345+F351</f>
        <v>8.3151467</v>
      </c>
      <c r="G357" s="71">
        <f>G333+G339+G345+G351</f>
        <v>6.0559964</v>
      </c>
      <c r="H357" s="19">
        <f>F357+G357</f>
        <v>14.3711431</v>
      </c>
    </row>
    <row r="358" spans="1:7" ht="38.25" customHeight="1">
      <c r="A358" s="109" t="s">
        <v>118</v>
      </c>
      <c r="B358" s="120"/>
      <c r="C358" s="120"/>
      <c r="D358" s="120"/>
      <c r="E358" s="120"/>
      <c r="F358" s="120"/>
      <c r="G358" s="120"/>
    </row>
    <row r="359" spans="1:8" ht="12" customHeight="1">
      <c r="A359" s="133"/>
      <c r="B359" s="133"/>
      <c r="C359" s="133"/>
      <c r="D359" s="133"/>
      <c r="E359" s="133"/>
      <c r="F359" s="133"/>
      <c r="G359" s="133"/>
      <c r="H359" s="133"/>
    </row>
    <row r="360" spans="1:8" ht="12" customHeight="1">
      <c r="A360" s="77"/>
      <c r="B360" s="78"/>
      <c r="C360" s="78"/>
      <c r="D360" s="78"/>
      <c r="E360" s="76"/>
      <c r="F360" s="76"/>
      <c r="G360" s="76"/>
      <c r="H360" s="76"/>
    </row>
    <row r="361" spans="1:7" ht="12.75" customHeight="1">
      <c r="A361" s="1" t="s">
        <v>53</v>
      </c>
      <c r="B361" s="1"/>
      <c r="C361" s="1"/>
      <c r="D361" s="1"/>
      <c r="E361" s="1"/>
      <c r="F361" s="1"/>
      <c r="G361" s="1"/>
    </row>
    <row r="362" spans="1:8" ht="27" customHeight="1">
      <c r="A362" s="121" t="s">
        <v>88</v>
      </c>
      <c r="B362" s="121"/>
      <c r="C362" s="121"/>
      <c r="D362" s="121"/>
      <c r="E362" s="121"/>
      <c r="F362" s="121"/>
      <c r="G362" s="121"/>
      <c r="H362" s="121"/>
    </row>
    <row r="363" spans="1:8" ht="15.75" customHeight="1">
      <c r="A363" s="46"/>
      <c r="B363" s="51" t="s">
        <v>112</v>
      </c>
      <c r="C363" s="51"/>
      <c r="D363" s="47"/>
      <c r="E363" s="47"/>
      <c r="F363" s="84" t="s">
        <v>113</v>
      </c>
      <c r="G363" s="47"/>
      <c r="H363" s="47"/>
    </row>
    <row r="364" spans="1:8" ht="15.75" customHeight="1">
      <c r="A364" s="20"/>
      <c r="B364" s="43" t="s">
        <v>8</v>
      </c>
      <c r="C364" s="43" t="s">
        <v>9</v>
      </c>
      <c r="D364" s="45" t="s">
        <v>7</v>
      </c>
      <c r="E364" s="45"/>
      <c r="F364" s="43" t="s">
        <v>8</v>
      </c>
      <c r="G364" s="43" t="s">
        <v>9</v>
      </c>
      <c r="H364" s="45" t="s">
        <v>7</v>
      </c>
    </row>
    <row r="365" spans="1:8" ht="15.75" customHeight="1">
      <c r="A365" s="36" t="s">
        <v>18</v>
      </c>
      <c r="B365" s="27"/>
      <c r="C365" s="27"/>
      <c r="D365" s="22"/>
      <c r="E365" s="22"/>
      <c r="F365" s="22"/>
      <c r="G365" s="22"/>
      <c r="H365" s="27"/>
    </row>
    <row r="366" spans="1:9" ht="12.75" customHeight="1">
      <c r="A366" s="27" t="s">
        <v>114</v>
      </c>
      <c r="B366" s="22">
        <v>2224</v>
      </c>
      <c r="C366" s="22">
        <v>659</v>
      </c>
      <c r="D366" s="22">
        <f>B366+C366</f>
        <v>2883</v>
      </c>
      <c r="E366" s="42"/>
      <c r="F366" s="22">
        <v>1778</v>
      </c>
      <c r="G366" s="22">
        <v>443</v>
      </c>
      <c r="H366" s="22">
        <f>F366+G366</f>
        <v>2221</v>
      </c>
      <c r="I366" s="91"/>
    </row>
    <row r="367" spans="1:8" ht="12.75" customHeight="1">
      <c r="A367" s="26" t="s">
        <v>50</v>
      </c>
      <c r="B367" s="22">
        <v>1474</v>
      </c>
      <c r="C367" s="22">
        <v>208</v>
      </c>
      <c r="D367" s="22">
        <f aca="true" t="shared" si="27" ref="D367:D378">B367+C367</f>
        <v>1682</v>
      </c>
      <c r="E367" s="42"/>
      <c r="F367" s="22">
        <v>1203</v>
      </c>
      <c r="G367" s="22">
        <v>149</v>
      </c>
      <c r="H367" s="53">
        <f aca="true" t="shared" si="28" ref="H367:H378">F367+G367</f>
        <v>1352</v>
      </c>
    </row>
    <row r="368" spans="1:9" ht="12.75" customHeight="1">
      <c r="A368" s="27" t="s">
        <v>115</v>
      </c>
      <c r="B368" s="22">
        <v>702</v>
      </c>
      <c r="C368" s="22">
        <v>281</v>
      </c>
      <c r="D368" s="22">
        <f t="shared" si="27"/>
        <v>983</v>
      </c>
      <c r="E368" s="42"/>
      <c r="F368" s="22">
        <v>557</v>
      </c>
      <c r="G368" s="22">
        <v>184</v>
      </c>
      <c r="H368" s="22">
        <f t="shared" si="28"/>
        <v>741</v>
      </c>
      <c r="I368" s="91"/>
    </row>
    <row r="369" spans="1:8" ht="16.5" customHeight="1">
      <c r="A369" s="37" t="s">
        <v>19</v>
      </c>
      <c r="B369" s="42"/>
      <c r="C369" s="42"/>
      <c r="D369" s="22"/>
      <c r="E369" s="42"/>
      <c r="F369" s="42"/>
      <c r="G369" s="42"/>
      <c r="H369" s="22"/>
    </row>
    <row r="370" spans="1:8" ht="12.75" customHeight="1">
      <c r="A370" s="27" t="s">
        <v>114</v>
      </c>
      <c r="B370" s="22">
        <v>2640</v>
      </c>
      <c r="C370" s="22">
        <v>979</v>
      </c>
      <c r="D370" s="22">
        <f t="shared" si="27"/>
        <v>3619</v>
      </c>
      <c r="E370" s="42"/>
      <c r="F370" s="22">
        <v>1757</v>
      </c>
      <c r="G370" s="22">
        <v>605</v>
      </c>
      <c r="H370" s="22">
        <f t="shared" si="28"/>
        <v>2362</v>
      </c>
    </row>
    <row r="371" spans="1:8" ht="12.75" customHeight="1">
      <c r="A371" s="26" t="s">
        <v>50</v>
      </c>
      <c r="B371" s="22">
        <v>1765</v>
      </c>
      <c r="C371" s="22">
        <v>275</v>
      </c>
      <c r="D371" s="22">
        <f t="shared" si="27"/>
        <v>2040</v>
      </c>
      <c r="E371" s="42"/>
      <c r="F371" s="22">
        <v>1168</v>
      </c>
      <c r="G371" s="22">
        <v>173</v>
      </c>
      <c r="H371" s="22">
        <f t="shared" si="28"/>
        <v>1341</v>
      </c>
    </row>
    <row r="372" spans="1:8" ht="12.75" customHeight="1">
      <c r="A372" s="27" t="s">
        <v>115</v>
      </c>
      <c r="B372" s="22">
        <v>1051</v>
      </c>
      <c r="C372" s="22">
        <v>549</v>
      </c>
      <c r="D372" s="22">
        <f t="shared" si="27"/>
        <v>1600</v>
      </c>
      <c r="E372" s="42"/>
      <c r="F372" s="22">
        <v>691</v>
      </c>
      <c r="G372" s="22">
        <v>307</v>
      </c>
      <c r="H372" s="22">
        <f t="shared" si="28"/>
        <v>998</v>
      </c>
    </row>
    <row r="373" spans="1:8" ht="16.5" customHeight="1">
      <c r="A373" s="37" t="s">
        <v>20</v>
      </c>
      <c r="B373" s="42"/>
      <c r="C373" s="42"/>
      <c r="D373" s="22"/>
      <c r="E373" s="42"/>
      <c r="F373" s="42"/>
      <c r="G373" s="42"/>
      <c r="H373" s="22"/>
    </row>
    <row r="374" spans="1:10" ht="12.75" customHeight="1">
      <c r="A374" s="27" t="s">
        <v>114</v>
      </c>
      <c r="B374" s="22">
        <v>19008</v>
      </c>
      <c r="C374" s="22">
        <v>8242</v>
      </c>
      <c r="D374" s="22">
        <f t="shared" si="27"/>
        <v>27250</v>
      </c>
      <c r="E374" s="42"/>
      <c r="F374" s="22">
        <v>17046</v>
      </c>
      <c r="G374" s="22">
        <v>6972</v>
      </c>
      <c r="H374" s="22">
        <f t="shared" si="28"/>
        <v>24018</v>
      </c>
      <c r="I374" s="89"/>
      <c r="J374" s="89"/>
    </row>
    <row r="375" spans="1:10" ht="12.75" customHeight="1">
      <c r="A375" s="26" t="s">
        <v>50</v>
      </c>
      <c r="B375" s="22">
        <v>12955</v>
      </c>
      <c r="C375" s="22">
        <v>2685</v>
      </c>
      <c r="D375" s="22">
        <f t="shared" si="27"/>
        <v>15640</v>
      </c>
      <c r="E375" s="42"/>
      <c r="F375" s="22">
        <v>11514</v>
      </c>
      <c r="G375" s="22">
        <v>2406</v>
      </c>
      <c r="H375" s="22">
        <f t="shared" si="28"/>
        <v>13920</v>
      </c>
      <c r="I375" s="89"/>
      <c r="J375" s="89"/>
    </row>
    <row r="376" spans="1:8" ht="12.75" customHeight="1">
      <c r="A376" s="27" t="s">
        <v>115</v>
      </c>
      <c r="B376" s="22">
        <v>8339</v>
      </c>
      <c r="C376" s="22">
        <v>5150</v>
      </c>
      <c r="D376" s="22">
        <f t="shared" si="27"/>
        <v>13489</v>
      </c>
      <c r="E376" s="42"/>
      <c r="F376" s="22">
        <v>7529</v>
      </c>
      <c r="G376" s="22">
        <v>4440</v>
      </c>
      <c r="H376" s="22">
        <f t="shared" si="28"/>
        <v>11969</v>
      </c>
    </row>
    <row r="377" spans="1:8" ht="12.75" customHeight="1">
      <c r="A377" s="27" t="s">
        <v>13</v>
      </c>
      <c r="B377" s="22">
        <v>86</v>
      </c>
      <c r="C377" s="22">
        <v>72</v>
      </c>
      <c r="D377" s="22">
        <f t="shared" si="27"/>
        <v>158</v>
      </c>
      <c r="E377" s="22"/>
      <c r="F377" s="22">
        <v>72</v>
      </c>
      <c r="G377" s="22">
        <v>53</v>
      </c>
      <c r="H377" s="22">
        <f t="shared" si="28"/>
        <v>125</v>
      </c>
    </row>
    <row r="378" spans="1:8" ht="12.75" customHeight="1">
      <c r="A378" s="27" t="s">
        <v>11</v>
      </c>
      <c r="B378" s="23">
        <v>1243</v>
      </c>
      <c r="C378" s="23">
        <v>1015</v>
      </c>
      <c r="D378" s="22">
        <f t="shared" si="27"/>
        <v>2258</v>
      </c>
      <c r="E378" s="23"/>
      <c r="F378" s="23">
        <v>1148</v>
      </c>
      <c r="G378" s="23">
        <v>841</v>
      </c>
      <c r="H378" s="23">
        <f t="shared" si="28"/>
        <v>1989</v>
      </c>
    </row>
    <row r="379" spans="1:8" ht="15" customHeight="1">
      <c r="A379" s="125" t="s">
        <v>75</v>
      </c>
      <c r="B379" s="125"/>
      <c r="C379" s="125"/>
      <c r="D379" s="125"/>
      <c r="E379" s="125"/>
      <c r="F379" s="125"/>
      <c r="G379" s="125"/>
      <c r="H379" s="125"/>
    </row>
    <row r="380" spans="1:5" ht="12" customHeight="1">
      <c r="A380" s="77"/>
      <c r="B380" s="78"/>
      <c r="C380" s="78"/>
      <c r="D380" s="78"/>
      <c r="E380" s="2"/>
    </row>
    <row r="381" spans="1:5" ht="12" customHeight="1">
      <c r="A381" s="4"/>
      <c r="B381" s="2"/>
      <c r="C381" s="2"/>
      <c r="D381" s="2"/>
      <c r="E381" s="2"/>
    </row>
    <row r="382" spans="1:5" ht="12" customHeight="1">
      <c r="A382" s="6"/>
      <c r="B382" s="7"/>
      <c r="C382" s="7"/>
      <c r="D382" s="7"/>
      <c r="E382" s="7"/>
    </row>
    <row r="383" spans="1:7" ht="12" customHeight="1">
      <c r="A383" s="1" t="s">
        <v>54</v>
      </c>
      <c r="B383" s="5"/>
      <c r="C383" s="5"/>
      <c r="D383" s="5"/>
      <c r="E383" s="5"/>
      <c r="F383" s="1"/>
      <c r="G383" s="1"/>
    </row>
    <row r="384" spans="1:8" ht="27" customHeight="1">
      <c r="A384" s="121" t="s">
        <v>102</v>
      </c>
      <c r="B384" s="121"/>
      <c r="C384" s="121"/>
      <c r="D384" s="121"/>
      <c r="E384" s="121"/>
      <c r="F384" s="121"/>
      <c r="G384" s="121"/>
      <c r="H384" s="121"/>
    </row>
    <row r="385" spans="1:8" ht="15.75" customHeight="1">
      <c r="A385" s="46"/>
      <c r="B385" s="51" t="s">
        <v>112</v>
      </c>
      <c r="C385" s="51"/>
      <c r="D385" s="47"/>
      <c r="E385" s="47"/>
      <c r="F385" s="84" t="s">
        <v>113</v>
      </c>
      <c r="G385" s="47"/>
      <c r="H385" s="47"/>
    </row>
    <row r="386" spans="1:8" ht="15.75" customHeight="1">
      <c r="A386" s="20"/>
      <c r="B386" s="43" t="s">
        <v>8</v>
      </c>
      <c r="C386" s="43" t="s">
        <v>9</v>
      </c>
      <c r="D386" s="45" t="s">
        <v>7</v>
      </c>
      <c r="E386" s="45"/>
      <c r="F386" s="43" t="s">
        <v>8</v>
      </c>
      <c r="G386" s="43" t="s">
        <v>9</v>
      </c>
      <c r="H386" s="45" t="s">
        <v>7</v>
      </c>
    </row>
    <row r="387" spans="1:8" ht="16.5" customHeight="1">
      <c r="A387" s="36" t="s">
        <v>18</v>
      </c>
      <c r="B387" s="27"/>
      <c r="C387" s="27"/>
      <c r="D387" s="17"/>
      <c r="E387" s="17"/>
      <c r="F387" s="17"/>
      <c r="G387" s="17"/>
      <c r="H387" s="27"/>
    </row>
    <row r="388" spans="1:9" ht="12.75" customHeight="1">
      <c r="A388" s="27" t="s">
        <v>114</v>
      </c>
      <c r="B388" s="17">
        <v>23.3782057</v>
      </c>
      <c r="C388" s="17">
        <v>6.0821485</v>
      </c>
      <c r="D388" s="17">
        <f>B388+C388</f>
        <v>29.460354199999998</v>
      </c>
      <c r="E388" s="41"/>
      <c r="F388" s="17">
        <v>17.3360362</v>
      </c>
      <c r="G388" s="17">
        <v>3.7493457</v>
      </c>
      <c r="H388" s="30">
        <f>F388+G388</f>
        <v>21.085381899999998</v>
      </c>
      <c r="I388" s="91"/>
    </row>
    <row r="389" spans="1:8" ht="12.75" customHeight="1">
      <c r="A389" s="26" t="s">
        <v>50</v>
      </c>
      <c r="B389" s="17">
        <v>1.9608816</v>
      </c>
      <c r="C389" s="17">
        <v>0.2353438</v>
      </c>
      <c r="D389" s="17">
        <f aca="true" t="shared" si="29" ref="D389:D404">B389+C389</f>
        <v>2.1962254</v>
      </c>
      <c r="E389" s="41"/>
      <c r="F389" s="17">
        <v>1.54578</v>
      </c>
      <c r="G389" s="17">
        <v>0.1684679</v>
      </c>
      <c r="H389" s="44">
        <f aca="true" t="shared" si="30" ref="H389:H404">F389+G389</f>
        <v>1.7142479</v>
      </c>
    </row>
    <row r="390" spans="1:9" ht="12.75" customHeight="1">
      <c r="A390" s="27" t="s">
        <v>115</v>
      </c>
      <c r="B390" s="17">
        <v>1.9752553</v>
      </c>
      <c r="C390" s="17">
        <v>0.6823847</v>
      </c>
      <c r="D390" s="17">
        <f t="shared" si="29"/>
        <v>2.65764</v>
      </c>
      <c r="E390" s="41"/>
      <c r="F390" s="17">
        <v>1.5060766</v>
      </c>
      <c r="G390" s="17">
        <v>0.4082129</v>
      </c>
      <c r="H390" s="30">
        <f t="shared" si="30"/>
        <v>1.9142895000000002</v>
      </c>
      <c r="I390" s="91"/>
    </row>
    <row r="391" spans="1:8" ht="16.5" customHeight="1">
      <c r="A391" s="37" t="s">
        <v>19</v>
      </c>
      <c r="B391" s="41"/>
      <c r="C391" s="41"/>
      <c r="D391" s="17"/>
      <c r="E391" s="41"/>
      <c r="F391" s="41"/>
      <c r="G391" s="41"/>
      <c r="H391" s="30"/>
    </row>
    <row r="392" spans="1:8" ht="12.75" customHeight="1">
      <c r="A392" s="27" t="s">
        <v>114</v>
      </c>
      <c r="B392" s="17">
        <v>33.2972295</v>
      </c>
      <c r="C392" s="17">
        <v>11.1056761</v>
      </c>
      <c r="D392" s="17">
        <f t="shared" si="29"/>
        <v>44.4029056</v>
      </c>
      <c r="E392" s="41"/>
      <c r="F392" s="17">
        <v>21.2552056</v>
      </c>
      <c r="G392" s="17">
        <v>6.3712936</v>
      </c>
      <c r="H392" s="30">
        <f t="shared" si="30"/>
        <v>27.626499199999998</v>
      </c>
    </row>
    <row r="393" spans="1:8" ht="12.75" customHeight="1">
      <c r="A393" s="26" t="s">
        <v>50</v>
      </c>
      <c r="B393" s="17">
        <v>2.7136527</v>
      </c>
      <c r="C393" s="17">
        <v>0.3180217</v>
      </c>
      <c r="D393" s="17">
        <f t="shared" si="29"/>
        <v>3.0316744</v>
      </c>
      <c r="E393" s="41"/>
      <c r="F393" s="17">
        <v>1.7468778</v>
      </c>
      <c r="G393" s="17">
        <v>0.2315308</v>
      </c>
      <c r="H393" s="30">
        <f t="shared" si="30"/>
        <v>1.9784086</v>
      </c>
    </row>
    <row r="394" spans="1:8" ht="12.75" customHeight="1">
      <c r="A394" s="27" t="s">
        <v>115</v>
      </c>
      <c r="B394" s="17">
        <v>3.7293192</v>
      </c>
      <c r="C394" s="17">
        <v>1.7562925</v>
      </c>
      <c r="D394" s="17">
        <f t="shared" si="29"/>
        <v>5.4856117</v>
      </c>
      <c r="E394" s="41"/>
      <c r="F394" s="17">
        <v>2.3454704</v>
      </c>
      <c r="G394" s="17">
        <v>0.9180407</v>
      </c>
      <c r="H394" s="30">
        <f t="shared" si="30"/>
        <v>3.2635111</v>
      </c>
    </row>
    <row r="395" spans="1:8" ht="16.5" customHeight="1">
      <c r="A395" s="37" t="s">
        <v>20</v>
      </c>
      <c r="B395" s="41"/>
      <c r="C395" s="41"/>
      <c r="D395" s="17"/>
      <c r="E395" s="41"/>
      <c r="F395" s="41"/>
      <c r="G395" s="41"/>
      <c r="H395" s="30"/>
    </row>
    <row r="396" spans="1:8" ht="12.75" customHeight="1">
      <c r="A396" s="27" t="s">
        <v>114</v>
      </c>
      <c r="B396" s="17">
        <v>544.4830069</v>
      </c>
      <c r="C396" s="17">
        <v>229.3468821</v>
      </c>
      <c r="D396" s="17">
        <f t="shared" si="29"/>
        <v>773.829889</v>
      </c>
      <c r="E396" s="41"/>
      <c r="F396" s="17">
        <v>430.8821778</v>
      </c>
      <c r="G396" s="17">
        <v>171.7028162</v>
      </c>
      <c r="H396" s="30">
        <f t="shared" si="30"/>
        <v>602.584994</v>
      </c>
    </row>
    <row r="397" spans="1:8" ht="12.75" customHeight="1">
      <c r="A397" s="26" t="s">
        <v>50</v>
      </c>
      <c r="B397" s="17">
        <v>47.4006049</v>
      </c>
      <c r="C397" s="17">
        <v>8.9345968</v>
      </c>
      <c r="D397" s="17">
        <f t="shared" si="29"/>
        <v>56.3352017</v>
      </c>
      <c r="E397" s="41"/>
      <c r="F397" s="17">
        <v>37.4364039</v>
      </c>
      <c r="G397" s="17">
        <v>7.2038805</v>
      </c>
      <c r="H397" s="30">
        <f t="shared" si="30"/>
        <v>44.6402844</v>
      </c>
    </row>
    <row r="398" spans="1:8" ht="12.75" customHeight="1">
      <c r="A398" s="27" t="s">
        <v>115</v>
      </c>
      <c r="B398" s="17">
        <v>70.7820079</v>
      </c>
      <c r="C398" s="17">
        <v>42.8419011</v>
      </c>
      <c r="D398" s="17">
        <f t="shared" si="29"/>
        <v>113.623909</v>
      </c>
      <c r="E398" s="41"/>
      <c r="F398" s="17">
        <v>55.5144346</v>
      </c>
      <c r="G398" s="17">
        <v>32.5353765</v>
      </c>
      <c r="H398" s="30">
        <f t="shared" si="30"/>
        <v>88.0498111</v>
      </c>
    </row>
    <row r="399" spans="1:8" ht="12.75" customHeight="1">
      <c r="A399" s="27" t="s">
        <v>13</v>
      </c>
      <c r="B399" s="17">
        <v>0.4053709</v>
      </c>
      <c r="C399" s="17">
        <v>0.353284</v>
      </c>
      <c r="D399" s="17">
        <f t="shared" si="29"/>
        <v>0.7586549</v>
      </c>
      <c r="E399" s="17"/>
      <c r="F399" s="17">
        <v>0.341109</v>
      </c>
      <c r="G399" s="17">
        <v>0.274505</v>
      </c>
      <c r="H399" s="30">
        <f t="shared" si="30"/>
        <v>0.615614</v>
      </c>
    </row>
    <row r="400" spans="1:8" ht="12.75" customHeight="1">
      <c r="A400" s="27" t="s">
        <v>11</v>
      </c>
      <c r="B400" s="17">
        <v>10.1659836</v>
      </c>
      <c r="C400" s="17">
        <v>7.9523815</v>
      </c>
      <c r="D400" s="17">
        <f t="shared" si="29"/>
        <v>18.118365100000002</v>
      </c>
      <c r="E400" s="17"/>
      <c r="F400" s="17">
        <v>8.3180796</v>
      </c>
      <c r="G400" s="17">
        <v>6.0601864</v>
      </c>
      <c r="H400" s="30">
        <f t="shared" si="30"/>
        <v>14.378266</v>
      </c>
    </row>
    <row r="401" spans="1:8" ht="16.5" customHeight="1">
      <c r="A401" s="21" t="s">
        <v>7</v>
      </c>
      <c r="B401" s="41"/>
      <c r="C401" s="41"/>
      <c r="D401" s="17"/>
      <c r="E401" s="41"/>
      <c r="F401" s="41"/>
      <c r="G401" s="41"/>
      <c r="H401" s="30"/>
    </row>
    <row r="402" spans="1:10" ht="12.75" customHeight="1">
      <c r="A402" s="27" t="s">
        <v>114</v>
      </c>
      <c r="B402" s="17">
        <f aca="true" t="shared" si="31" ref="B402:C404">B388+B392+B396</f>
        <v>601.1584421</v>
      </c>
      <c r="C402" s="17">
        <f t="shared" si="31"/>
        <v>246.5347067</v>
      </c>
      <c r="D402" s="17">
        <f t="shared" si="29"/>
        <v>847.6931488</v>
      </c>
      <c r="E402" s="17"/>
      <c r="F402" s="17">
        <f aca="true" t="shared" si="32" ref="F402:G404">F388+F392+F396</f>
        <v>469.4734196</v>
      </c>
      <c r="G402" s="17">
        <f t="shared" si="32"/>
        <v>181.8234555</v>
      </c>
      <c r="H402" s="30">
        <f t="shared" si="30"/>
        <v>651.2968751</v>
      </c>
      <c r="I402" s="88"/>
      <c r="J402" s="88"/>
    </row>
    <row r="403" spans="1:10" ht="12.75" customHeight="1">
      <c r="A403" s="26" t="s">
        <v>50</v>
      </c>
      <c r="B403" s="17">
        <f t="shared" si="31"/>
        <v>52.075139199999995</v>
      </c>
      <c r="C403" s="17">
        <f t="shared" si="31"/>
        <v>9.4879623</v>
      </c>
      <c r="D403" s="17">
        <f t="shared" si="29"/>
        <v>61.563101499999995</v>
      </c>
      <c r="E403" s="17"/>
      <c r="F403" s="17">
        <f t="shared" si="32"/>
        <v>40.7290617</v>
      </c>
      <c r="G403" s="17">
        <f t="shared" si="32"/>
        <v>7.603879200000001</v>
      </c>
      <c r="H403" s="30">
        <f t="shared" si="30"/>
        <v>48.332940900000004</v>
      </c>
      <c r="I403" s="88"/>
      <c r="J403" s="88"/>
    </row>
    <row r="404" spans="1:8" ht="12.75" customHeight="1">
      <c r="A404" s="27" t="s">
        <v>115</v>
      </c>
      <c r="B404" s="35">
        <f t="shared" si="31"/>
        <v>76.4865824</v>
      </c>
      <c r="C404" s="35">
        <f t="shared" si="31"/>
        <v>45.2805783</v>
      </c>
      <c r="D404" s="17">
        <f t="shared" si="29"/>
        <v>121.7671607</v>
      </c>
      <c r="E404" s="35"/>
      <c r="F404" s="35">
        <f t="shared" si="32"/>
        <v>59.3659816</v>
      </c>
      <c r="G404" s="35">
        <f t="shared" si="32"/>
        <v>33.8616301</v>
      </c>
      <c r="H404" s="30">
        <f t="shared" si="30"/>
        <v>93.2276117</v>
      </c>
    </row>
    <row r="405" spans="1:8" ht="12.75" customHeight="1">
      <c r="A405" s="27" t="s">
        <v>13</v>
      </c>
      <c r="B405" s="35">
        <f>B399</f>
        <v>0.4053709</v>
      </c>
      <c r="C405" s="35">
        <f aca="true" t="shared" si="33" ref="C405:H405">C399</f>
        <v>0.353284</v>
      </c>
      <c r="D405" s="35">
        <f>D399</f>
        <v>0.7586549</v>
      </c>
      <c r="E405" s="35"/>
      <c r="F405" s="35">
        <f t="shared" si="33"/>
        <v>0.341109</v>
      </c>
      <c r="G405" s="35">
        <f t="shared" si="33"/>
        <v>0.274505</v>
      </c>
      <c r="H405" s="35">
        <f t="shared" si="33"/>
        <v>0.615614</v>
      </c>
    </row>
    <row r="406" spans="1:8" ht="12.75" customHeight="1">
      <c r="A406" s="20" t="s">
        <v>11</v>
      </c>
      <c r="B406" s="19">
        <f>B400</f>
        <v>10.1659836</v>
      </c>
      <c r="C406" s="19">
        <f>C400</f>
        <v>7.9523815</v>
      </c>
      <c r="D406" s="19">
        <f>D400</f>
        <v>18.118365100000002</v>
      </c>
      <c r="E406" s="19"/>
      <c r="F406" s="19">
        <f>F400</f>
        <v>8.3180796</v>
      </c>
      <c r="G406" s="19">
        <f>G400</f>
        <v>6.0601864</v>
      </c>
      <c r="H406" s="19">
        <f>H400</f>
        <v>14.378266</v>
      </c>
    </row>
    <row r="407" spans="1:7" ht="39" customHeight="1">
      <c r="A407" s="109" t="s">
        <v>118</v>
      </c>
      <c r="B407" s="109"/>
      <c r="C407" s="109"/>
      <c r="D407" s="109"/>
      <c r="E407" s="109"/>
      <c r="F407" s="109"/>
      <c r="G407" s="109"/>
    </row>
    <row r="408" spans="1:5" ht="12" customHeight="1">
      <c r="A408" s="77"/>
      <c r="B408" s="78"/>
      <c r="C408" s="78"/>
      <c r="D408" s="78"/>
      <c r="E408" s="8"/>
    </row>
    <row r="409" spans="1:5" ht="12" customHeight="1">
      <c r="A409" s="4"/>
      <c r="B409" s="8"/>
      <c r="C409" s="8"/>
      <c r="D409" s="8"/>
      <c r="E409" s="8"/>
    </row>
    <row r="410" spans="1:5" ht="12" customHeight="1">
      <c r="A410" s="4"/>
      <c r="B410" s="8"/>
      <c r="C410" s="8"/>
      <c r="D410" s="8"/>
      <c r="E410" s="8"/>
    </row>
    <row r="411" spans="1:7" ht="12" customHeight="1">
      <c r="A411" s="1" t="s">
        <v>31</v>
      </c>
      <c r="B411" s="1"/>
      <c r="C411" s="1"/>
      <c r="D411" s="1"/>
      <c r="E411" s="1"/>
      <c r="F411" s="1"/>
      <c r="G411" s="1"/>
    </row>
    <row r="412" spans="1:8" ht="12.75">
      <c r="A412" s="121" t="s">
        <v>79</v>
      </c>
      <c r="B412" s="121"/>
      <c r="C412" s="121"/>
      <c r="D412" s="121"/>
      <c r="E412" s="121"/>
      <c r="F412" s="121"/>
      <c r="G412" s="121"/>
      <c r="H412" s="121"/>
    </row>
    <row r="413" spans="1:8" ht="16.5" customHeight="1">
      <c r="A413" s="24"/>
      <c r="B413" s="56" t="s">
        <v>57</v>
      </c>
      <c r="C413" s="56" t="s">
        <v>58</v>
      </c>
      <c r="D413" s="56" t="s">
        <v>89</v>
      </c>
      <c r="E413" s="25"/>
      <c r="F413" s="56" t="s">
        <v>90</v>
      </c>
      <c r="G413" s="56" t="s">
        <v>112</v>
      </c>
      <c r="H413" s="56" t="s">
        <v>113</v>
      </c>
    </row>
    <row r="414" spans="1:8" ht="16.5" customHeight="1">
      <c r="A414" s="21" t="s">
        <v>8</v>
      </c>
      <c r="B414" s="27"/>
      <c r="C414" s="27"/>
      <c r="D414" s="27"/>
      <c r="E414" s="27"/>
      <c r="F414" s="27"/>
      <c r="G414" s="27"/>
      <c r="H414" s="27"/>
    </row>
    <row r="415" spans="1:9" ht="12.75" customHeight="1">
      <c r="A415" s="27" t="s">
        <v>114</v>
      </c>
      <c r="B415" s="22">
        <v>18182</v>
      </c>
      <c r="C415" s="22">
        <v>15689</v>
      </c>
      <c r="D415" s="22">
        <v>18489</v>
      </c>
      <c r="E415" s="22"/>
      <c r="F415" s="22">
        <v>18151</v>
      </c>
      <c r="G415" s="22">
        <v>21530</v>
      </c>
      <c r="H415" s="22">
        <v>19120</v>
      </c>
      <c r="I415" s="91"/>
    </row>
    <row r="416" spans="1:8" ht="12.75" customHeight="1">
      <c r="A416" s="26" t="s">
        <v>50</v>
      </c>
      <c r="B416" s="53">
        <v>12845</v>
      </c>
      <c r="C416" s="53">
        <v>11220</v>
      </c>
      <c r="D416" s="53">
        <v>13493</v>
      </c>
      <c r="E416" s="22"/>
      <c r="F416" s="53">
        <v>13260</v>
      </c>
      <c r="G416" s="53">
        <v>14620</v>
      </c>
      <c r="H416" s="53">
        <v>12902</v>
      </c>
    </row>
    <row r="417" spans="1:9" ht="12.75" customHeight="1">
      <c r="A417" s="27" t="s">
        <v>115</v>
      </c>
      <c r="B417" s="22">
        <v>6710</v>
      </c>
      <c r="C417" s="22">
        <v>5731</v>
      </c>
      <c r="D417" s="22">
        <v>7065</v>
      </c>
      <c r="E417" s="22"/>
      <c r="F417" s="22">
        <v>7406</v>
      </c>
      <c r="G417" s="22">
        <v>9129</v>
      </c>
      <c r="H417" s="22">
        <v>8182</v>
      </c>
      <c r="I417" s="91"/>
    </row>
    <row r="418" spans="1:8" ht="12.75" customHeight="1">
      <c r="A418" s="27" t="s">
        <v>13</v>
      </c>
      <c r="B418" s="22">
        <v>47</v>
      </c>
      <c r="C418" s="22">
        <v>31</v>
      </c>
      <c r="D418" s="22">
        <v>54</v>
      </c>
      <c r="E418" s="22"/>
      <c r="F418" s="22">
        <v>67</v>
      </c>
      <c r="G418" s="22">
        <v>86</v>
      </c>
      <c r="H418" s="22">
        <v>72</v>
      </c>
    </row>
    <row r="419" spans="1:8" ht="12.75" customHeight="1">
      <c r="A419" s="27" t="s">
        <v>11</v>
      </c>
      <c r="B419" s="22">
        <v>871</v>
      </c>
      <c r="C419" s="22">
        <v>800</v>
      </c>
      <c r="D419" s="22">
        <v>1031</v>
      </c>
      <c r="E419" s="22"/>
      <c r="F419" s="22">
        <v>1191</v>
      </c>
      <c r="G419" s="22">
        <v>1243</v>
      </c>
      <c r="H419" s="22">
        <v>1148</v>
      </c>
    </row>
    <row r="420" spans="1:8" ht="16.5" customHeight="1">
      <c r="A420" s="21" t="s">
        <v>9</v>
      </c>
      <c r="B420" s="42"/>
      <c r="C420" s="22"/>
      <c r="D420" s="42"/>
      <c r="E420" s="22"/>
      <c r="F420" s="42"/>
      <c r="G420" s="42"/>
      <c r="H420" s="42"/>
    </row>
    <row r="421" spans="1:8" ht="12.75" customHeight="1">
      <c r="A421" s="27" t="s">
        <v>114</v>
      </c>
      <c r="B421" s="22">
        <v>5354</v>
      </c>
      <c r="C421" s="22">
        <v>4424</v>
      </c>
      <c r="D421" s="22">
        <v>6332</v>
      </c>
      <c r="E421" s="22"/>
      <c r="F421" s="22">
        <v>6579</v>
      </c>
      <c r="G421" s="22">
        <v>8957</v>
      </c>
      <c r="H421" s="22">
        <v>7473</v>
      </c>
    </row>
    <row r="422" spans="1:8" ht="12.75" customHeight="1">
      <c r="A422" s="26" t="s">
        <v>50</v>
      </c>
      <c r="B422" s="53">
        <v>1882</v>
      </c>
      <c r="C422" s="53">
        <v>1608</v>
      </c>
      <c r="D422" s="53">
        <v>2198</v>
      </c>
      <c r="E422" s="22"/>
      <c r="F422" s="53">
        <v>2406</v>
      </c>
      <c r="G422" s="53">
        <v>2898</v>
      </c>
      <c r="H422" s="53">
        <v>2574</v>
      </c>
    </row>
    <row r="423" spans="1:8" ht="12.75" customHeight="1">
      <c r="A423" s="27" t="s">
        <v>115</v>
      </c>
      <c r="B423" s="22">
        <v>2940</v>
      </c>
      <c r="C423" s="22">
        <v>2393</v>
      </c>
      <c r="D423" s="22">
        <v>3548</v>
      </c>
      <c r="E423" s="22"/>
      <c r="F423" s="22">
        <v>3918</v>
      </c>
      <c r="G423" s="22">
        <v>5450</v>
      </c>
      <c r="H423" s="22">
        <v>4637</v>
      </c>
    </row>
    <row r="424" spans="1:8" ht="12.75" customHeight="1">
      <c r="A424" s="27" t="s">
        <v>13</v>
      </c>
      <c r="B424" s="22">
        <v>33</v>
      </c>
      <c r="C424" s="22">
        <v>24</v>
      </c>
      <c r="D424" s="22">
        <v>46</v>
      </c>
      <c r="E424" s="22"/>
      <c r="F424" s="22">
        <v>45</v>
      </c>
      <c r="G424" s="22">
        <v>72</v>
      </c>
      <c r="H424" s="22">
        <v>53</v>
      </c>
    </row>
    <row r="425" spans="1:8" ht="12.75" customHeight="1">
      <c r="A425" s="27" t="s">
        <v>11</v>
      </c>
      <c r="B425" s="22">
        <v>388</v>
      </c>
      <c r="C425" s="22">
        <v>366</v>
      </c>
      <c r="D425" s="22">
        <v>636</v>
      </c>
      <c r="E425" s="22"/>
      <c r="F425" s="22">
        <v>902</v>
      </c>
      <c r="G425" s="22">
        <v>1015</v>
      </c>
      <c r="H425" s="22">
        <v>841</v>
      </c>
    </row>
    <row r="426" spans="1:8" ht="16.5" customHeight="1">
      <c r="A426" s="21" t="s">
        <v>7</v>
      </c>
      <c r="B426" s="42"/>
      <c r="C426" s="42"/>
      <c r="D426" s="42"/>
      <c r="E426" s="22"/>
      <c r="F426" s="42"/>
      <c r="G426" s="42"/>
      <c r="H426" s="42"/>
    </row>
    <row r="427" spans="1:10" ht="12.75" customHeight="1">
      <c r="A427" s="27" t="s">
        <v>114</v>
      </c>
      <c r="B427" s="22">
        <f aca="true" t="shared" si="34" ref="B427:D431">B415+B421</f>
        <v>23536</v>
      </c>
      <c r="C427" s="22">
        <f t="shared" si="34"/>
        <v>20113</v>
      </c>
      <c r="D427" s="22">
        <f t="shared" si="34"/>
        <v>24821</v>
      </c>
      <c r="E427" s="22"/>
      <c r="F427" s="22">
        <f aca="true" t="shared" si="35" ref="F427:H431">F415+F421</f>
        <v>24730</v>
      </c>
      <c r="G427" s="22">
        <f t="shared" si="35"/>
        <v>30487</v>
      </c>
      <c r="H427" s="22">
        <f t="shared" si="35"/>
        <v>26593</v>
      </c>
      <c r="I427" s="89"/>
      <c r="J427" s="89"/>
    </row>
    <row r="428" spans="1:10" ht="12.75" customHeight="1">
      <c r="A428" s="26" t="s">
        <v>50</v>
      </c>
      <c r="B428" s="22">
        <f t="shared" si="34"/>
        <v>14727</v>
      </c>
      <c r="C428" s="22">
        <f t="shared" si="34"/>
        <v>12828</v>
      </c>
      <c r="D428" s="22">
        <f t="shared" si="34"/>
        <v>15691</v>
      </c>
      <c r="E428" s="22"/>
      <c r="F428" s="22">
        <f t="shared" si="35"/>
        <v>15666</v>
      </c>
      <c r="G428" s="22">
        <f t="shared" si="35"/>
        <v>17518</v>
      </c>
      <c r="H428" s="22">
        <f t="shared" si="35"/>
        <v>15476</v>
      </c>
      <c r="I428" s="89"/>
      <c r="J428" s="89"/>
    </row>
    <row r="429" spans="1:8" ht="12.75" customHeight="1">
      <c r="A429" s="27" t="s">
        <v>115</v>
      </c>
      <c r="B429" s="22">
        <f t="shared" si="34"/>
        <v>9650</v>
      </c>
      <c r="C429" s="22">
        <f t="shared" si="34"/>
        <v>8124</v>
      </c>
      <c r="D429" s="22">
        <f t="shared" si="34"/>
        <v>10613</v>
      </c>
      <c r="E429" s="38"/>
      <c r="F429" s="22">
        <f t="shared" si="35"/>
        <v>11324</v>
      </c>
      <c r="G429" s="22">
        <f t="shared" si="35"/>
        <v>14579</v>
      </c>
      <c r="H429" s="22">
        <f t="shared" si="35"/>
        <v>12819</v>
      </c>
    </row>
    <row r="430" spans="1:8" ht="12.75" customHeight="1">
      <c r="A430" s="34" t="s">
        <v>13</v>
      </c>
      <c r="B430" s="33">
        <f t="shared" si="34"/>
        <v>80</v>
      </c>
      <c r="C430" s="33">
        <f t="shared" si="34"/>
        <v>55</v>
      </c>
      <c r="D430" s="33">
        <f t="shared" si="34"/>
        <v>100</v>
      </c>
      <c r="E430" s="33"/>
      <c r="F430" s="33">
        <f t="shared" si="35"/>
        <v>112</v>
      </c>
      <c r="G430" s="33">
        <f t="shared" si="35"/>
        <v>158</v>
      </c>
      <c r="H430" s="33">
        <f t="shared" si="35"/>
        <v>125</v>
      </c>
    </row>
    <row r="431" spans="1:8" ht="12.75" customHeight="1">
      <c r="A431" s="39" t="s">
        <v>11</v>
      </c>
      <c r="B431" s="40">
        <f t="shared" si="34"/>
        <v>1259</v>
      </c>
      <c r="C431" s="40">
        <f t="shared" si="34"/>
        <v>1166</v>
      </c>
      <c r="D431" s="40">
        <f t="shared" si="34"/>
        <v>1667</v>
      </c>
      <c r="E431" s="40"/>
      <c r="F431" s="40">
        <f t="shared" si="35"/>
        <v>2093</v>
      </c>
      <c r="G431" s="40">
        <f t="shared" si="35"/>
        <v>2258</v>
      </c>
      <c r="H431" s="40">
        <f t="shared" si="35"/>
        <v>1989</v>
      </c>
    </row>
    <row r="432" spans="1:7" ht="12.75" customHeight="1">
      <c r="A432" s="77"/>
      <c r="B432" s="78"/>
      <c r="C432" s="78"/>
      <c r="D432" s="78"/>
      <c r="E432" s="13"/>
      <c r="F432" s="13"/>
      <c r="G432" s="13"/>
    </row>
    <row r="433" spans="1:7" ht="12.75" customHeight="1">
      <c r="A433" s="12"/>
      <c r="B433" s="13"/>
      <c r="C433" s="13"/>
      <c r="D433" s="13"/>
      <c r="E433" s="13"/>
      <c r="F433" s="13"/>
      <c r="G433" s="13"/>
    </row>
    <row r="434" spans="1:5" ht="12.75" customHeight="1">
      <c r="A434" s="6"/>
      <c r="B434" s="7"/>
      <c r="C434" s="7"/>
      <c r="D434" s="7"/>
      <c r="E434" s="7"/>
    </row>
    <row r="435" spans="1:5" ht="12.75" customHeight="1">
      <c r="A435" s="1" t="s">
        <v>32</v>
      </c>
      <c r="B435" s="6"/>
      <c r="C435" s="6"/>
      <c r="D435" s="6"/>
      <c r="E435" s="6"/>
    </row>
    <row r="436" spans="1:8" ht="30" customHeight="1">
      <c r="A436" s="121" t="s">
        <v>101</v>
      </c>
      <c r="B436" s="121"/>
      <c r="C436" s="121"/>
      <c r="D436" s="121"/>
      <c r="E436" s="121"/>
      <c r="F436" s="121"/>
      <c r="G436" s="121"/>
      <c r="H436" s="121"/>
    </row>
    <row r="437" spans="1:8" ht="15.75" customHeight="1">
      <c r="A437" s="24"/>
      <c r="B437" s="56" t="s">
        <v>57</v>
      </c>
      <c r="C437" s="56" t="s">
        <v>58</v>
      </c>
      <c r="D437" s="56" t="s">
        <v>89</v>
      </c>
      <c r="E437" s="25"/>
      <c r="F437" s="56" t="s">
        <v>90</v>
      </c>
      <c r="G437" s="56" t="s">
        <v>112</v>
      </c>
      <c r="H437" s="56" t="s">
        <v>113</v>
      </c>
    </row>
    <row r="438" spans="1:8" ht="16.5" customHeight="1">
      <c r="A438" s="21" t="s">
        <v>8</v>
      </c>
      <c r="B438" s="27"/>
      <c r="C438" s="27"/>
      <c r="D438" s="27"/>
      <c r="E438" s="27"/>
      <c r="F438" s="27"/>
      <c r="G438" s="27"/>
      <c r="H438" s="27"/>
    </row>
    <row r="439" spans="1:9" ht="12.75" customHeight="1">
      <c r="A439" s="27" t="s">
        <v>114</v>
      </c>
      <c r="B439" s="30">
        <v>482.993</v>
      </c>
      <c r="C439" s="30">
        <v>364.86</v>
      </c>
      <c r="D439" s="30">
        <v>509.077288211</v>
      </c>
      <c r="E439" s="30"/>
      <c r="F439" s="30">
        <v>443.648449522</v>
      </c>
      <c r="G439" s="30">
        <v>601.158442054</v>
      </c>
      <c r="H439" s="30">
        <v>469.473419609</v>
      </c>
      <c r="I439" s="91"/>
    </row>
    <row r="440" spans="1:8" ht="12.75" customHeight="1">
      <c r="A440" s="26" t="s">
        <v>50</v>
      </c>
      <c r="B440" s="44">
        <v>45.004</v>
      </c>
      <c r="C440" s="44">
        <v>34.469</v>
      </c>
      <c r="D440" s="44">
        <v>48.555663222</v>
      </c>
      <c r="E440" s="22"/>
      <c r="F440" s="44">
        <v>42.844219123</v>
      </c>
      <c r="G440" s="44">
        <v>52.075139175</v>
      </c>
      <c r="H440" s="44">
        <v>40.729061643</v>
      </c>
    </row>
    <row r="441" spans="1:9" ht="12.75" customHeight="1">
      <c r="A441" s="27" t="s">
        <v>115</v>
      </c>
      <c r="B441" s="30">
        <v>44.493</v>
      </c>
      <c r="C441" s="30">
        <v>33.202</v>
      </c>
      <c r="D441" s="30">
        <v>48.470537453</v>
      </c>
      <c r="E441" s="30"/>
      <c r="F441" s="30">
        <v>44.598512024</v>
      </c>
      <c r="G441" s="30">
        <v>76.486582414</v>
      </c>
      <c r="H441" s="30">
        <v>59.365981617</v>
      </c>
      <c r="I441" s="91"/>
    </row>
    <row r="442" spans="1:8" ht="12.75" customHeight="1">
      <c r="A442" s="27" t="s">
        <v>13</v>
      </c>
      <c r="B442" s="30">
        <v>0.255</v>
      </c>
      <c r="C442" s="30">
        <v>0.135</v>
      </c>
      <c r="D442" s="30">
        <v>0.282597936</v>
      </c>
      <c r="E442" s="30"/>
      <c r="F442" s="30">
        <v>0.274655934</v>
      </c>
      <c r="G442" s="30">
        <v>0.4053709</v>
      </c>
      <c r="H442" s="30">
        <v>0.341108968</v>
      </c>
    </row>
    <row r="443" spans="1:8" ht="12.75" customHeight="1">
      <c r="A443" s="27" t="s">
        <v>11</v>
      </c>
      <c r="B443" s="30">
        <v>6.772</v>
      </c>
      <c r="C443" s="30">
        <v>5.46</v>
      </c>
      <c r="D443" s="30">
        <v>8.283378</v>
      </c>
      <c r="E443" s="30"/>
      <c r="F443" s="30">
        <v>8.615223909</v>
      </c>
      <c r="G443" s="30">
        <v>10.165983611</v>
      </c>
      <c r="H443" s="30">
        <v>8.318079632</v>
      </c>
    </row>
    <row r="444" spans="1:8" ht="16.5" customHeight="1">
      <c r="A444" s="21" t="s">
        <v>9</v>
      </c>
      <c r="B444" s="30"/>
      <c r="C444" s="30"/>
      <c r="D444" s="59"/>
      <c r="E444" s="30"/>
      <c r="F444" s="59"/>
      <c r="G444" s="59"/>
      <c r="H444" s="59"/>
    </row>
    <row r="445" spans="1:8" ht="12.75" customHeight="1">
      <c r="A445" s="27" t="s">
        <v>114</v>
      </c>
      <c r="B445" s="30">
        <v>140.018</v>
      </c>
      <c r="C445" s="30">
        <v>100.174</v>
      </c>
      <c r="D445" s="30">
        <v>170.014890421</v>
      </c>
      <c r="E445" s="30"/>
      <c r="F445" s="30">
        <v>158.229931544</v>
      </c>
      <c r="G445" s="30">
        <v>246.534706727</v>
      </c>
      <c r="H445" s="30">
        <v>181.823455511</v>
      </c>
    </row>
    <row r="446" spans="1:8" ht="12.75" customHeight="1">
      <c r="A446" s="26" t="s">
        <v>50</v>
      </c>
      <c r="B446" s="44">
        <v>6.14</v>
      </c>
      <c r="C446" s="44">
        <v>4.614</v>
      </c>
      <c r="D446" s="44">
        <v>7.241009693</v>
      </c>
      <c r="E446" s="22"/>
      <c r="F446" s="44">
        <v>7.237780313</v>
      </c>
      <c r="G446" s="44">
        <v>9.487962247</v>
      </c>
      <c r="H446" s="44">
        <v>7.603879238</v>
      </c>
    </row>
    <row r="447" spans="1:9" ht="12.75" customHeight="1">
      <c r="A447" s="27" t="s">
        <v>115</v>
      </c>
      <c r="B447" s="30">
        <v>19.423</v>
      </c>
      <c r="C447" s="30">
        <v>13.462</v>
      </c>
      <c r="D447" s="30">
        <v>23.871580532</v>
      </c>
      <c r="E447" s="30"/>
      <c r="F447" s="30">
        <v>23.737031329</v>
      </c>
      <c r="G447" s="30">
        <v>45.280578306</v>
      </c>
      <c r="H447" s="30">
        <v>33.861630126</v>
      </c>
      <c r="I447" s="50"/>
    </row>
    <row r="448" spans="1:8" ht="12.75" customHeight="1">
      <c r="A448" s="27" t="s">
        <v>13</v>
      </c>
      <c r="B448" s="30">
        <v>0.189</v>
      </c>
      <c r="C448" s="30">
        <v>0.127</v>
      </c>
      <c r="D448" s="30">
        <v>0.258645</v>
      </c>
      <c r="E448" s="30"/>
      <c r="F448" s="30">
        <v>0.265372921</v>
      </c>
      <c r="G448" s="30">
        <v>0.353284</v>
      </c>
      <c r="H448" s="30">
        <v>0.274505</v>
      </c>
    </row>
    <row r="449" spans="1:8" ht="12.75" customHeight="1">
      <c r="A449" s="27" t="s">
        <v>11</v>
      </c>
      <c r="B449" s="30">
        <v>2.965</v>
      </c>
      <c r="C449" s="30">
        <v>2.415</v>
      </c>
      <c r="D449" s="30">
        <v>5.031426758</v>
      </c>
      <c r="E449" s="30"/>
      <c r="F449" s="30">
        <v>6.502128909</v>
      </c>
      <c r="G449" s="30">
        <v>7.952381533</v>
      </c>
      <c r="H449" s="30">
        <v>6.060186435</v>
      </c>
    </row>
    <row r="450" spans="1:8" ht="16.5" customHeight="1">
      <c r="A450" s="21" t="s">
        <v>7</v>
      </c>
      <c r="B450" s="59"/>
      <c r="C450" s="59"/>
      <c r="D450" s="59"/>
      <c r="E450" s="30"/>
      <c r="F450" s="59"/>
      <c r="G450" s="59"/>
      <c r="H450" s="59"/>
    </row>
    <row r="451" spans="1:11" ht="12.75" customHeight="1">
      <c r="A451" s="27" t="s">
        <v>114</v>
      </c>
      <c r="B451" s="30">
        <f aca="true" t="shared" si="36" ref="B451:D455">B439+B445</f>
        <v>623.011</v>
      </c>
      <c r="C451" s="30">
        <f t="shared" si="36"/>
        <v>465.034</v>
      </c>
      <c r="D451" s="30">
        <f t="shared" si="36"/>
        <v>679.092178632</v>
      </c>
      <c r="E451" s="30"/>
      <c r="F451" s="30">
        <f aca="true" t="shared" si="37" ref="F451:G455">F439+F445</f>
        <v>601.878381066</v>
      </c>
      <c r="G451" s="30">
        <f t="shared" si="37"/>
        <v>847.693148781</v>
      </c>
      <c r="H451" s="30">
        <f>H439+H445</f>
        <v>651.29687512</v>
      </c>
      <c r="I451" s="88"/>
      <c r="J451" s="88"/>
      <c r="K451" s="103"/>
    </row>
    <row r="452" spans="1:11" ht="12.75" customHeight="1">
      <c r="A452" s="26" t="s">
        <v>50</v>
      </c>
      <c r="B452" s="30">
        <f t="shared" si="36"/>
        <v>51.144</v>
      </c>
      <c r="C452" s="30">
        <f t="shared" si="36"/>
        <v>39.083</v>
      </c>
      <c r="D452" s="30">
        <f t="shared" si="36"/>
        <v>55.796672915</v>
      </c>
      <c r="E452" s="22"/>
      <c r="F452" s="30">
        <f t="shared" si="37"/>
        <v>50.081999436000004</v>
      </c>
      <c r="G452" s="30">
        <f t="shared" si="37"/>
        <v>61.563101421999995</v>
      </c>
      <c r="H452" s="30">
        <f>H440+H446</f>
        <v>48.332940881</v>
      </c>
      <c r="I452" s="88"/>
      <c r="J452" s="88"/>
      <c r="K452" s="103"/>
    </row>
    <row r="453" spans="1:11" ht="12.75" customHeight="1">
      <c r="A453" s="27" t="s">
        <v>115</v>
      </c>
      <c r="B453" s="30">
        <f t="shared" si="36"/>
        <v>63.916</v>
      </c>
      <c r="C453" s="30">
        <f t="shared" si="36"/>
        <v>46.664</v>
      </c>
      <c r="D453" s="30">
        <f t="shared" si="36"/>
        <v>72.342117985</v>
      </c>
      <c r="E453" s="31"/>
      <c r="F453" s="30">
        <f t="shared" si="37"/>
        <v>68.335543353</v>
      </c>
      <c r="G453" s="30">
        <f t="shared" si="37"/>
        <v>121.76716071999999</v>
      </c>
      <c r="H453" s="30">
        <f>H441+H447</f>
        <v>93.22761174300001</v>
      </c>
      <c r="K453" s="103"/>
    </row>
    <row r="454" spans="1:8" ht="12.75" customHeight="1">
      <c r="A454" s="34" t="s">
        <v>13</v>
      </c>
      <c r="B454" s="31">
        <f t="shared" si="36"/>
        <v>0.444</v>
      </c>
      <c r="C454" s="31">
        <f t="shared" si="36"/>
        <v>0.262</v>
      </c>
      <c r="D454" s="31">
        <f t="shared" si="36"/>
        <v>0.541242936</v>
      </c>
      <c r="E454" s="31"/>
      <c r="F454" s="31">
        <f t="shared" si="37"/>
        <v>0.540028855</v>
      </c>
      <c r="G454" s="31">
        <f t="shared" si="37"/>
        <v>0.7586549</v>
      </c>
      <c r="H454" s="31">
        <f>H442+H448</f>
        <v>0.615613968</v>
      </c>
    </row>
    <row r="455" spans="1:8" ht="12.75" customHeight="1">
      <c r="A455" s="20" t="s">
        <v>11</v>
      </c>
      <c r="B455" s="32">
        <f t="shared" si="36"/>
        <v>9.737</v>
      </c>
      <c r="C455" s="32">
        <f t="shared" si="36"/>
        <v>7.875</v>
      </c>
      <c r="D455" s="32">
        <f t="shared" si="36"/>
        <v>13.314804758000001</v>
      </c>
      <c r="E455" s="32"/>
      <c r="F455" s="32">
        <f t="shared" si="37"/>
        <v>15.117352817999999</v>
      </c>
      <c r="G455" s="32">
        <f t="shared" si="37"/>
        <v>18.118365144</v>
      </c>
      <c r="H455" s="32">
        <f>H443+H449</f>
        <v>14.378266067</v>
      </c>
    </row>
    <row r="456" spans="1:8" ht="36" customHeight="1">
      <c r="A456" s="125" t="s">
        <v>118</v>
      </c>
      <c r="B456" s="125"/>
      <c r="C456" s="125"/>
      <c r="D456" s="125"/>
      <c r="E456" s="125"/>
      <c r="F456" s="125"/>
      <c r="G456" s="125"/>
      <c r="H456" s="125"/>
    </row>
    <row r="457" spans="1:5" ht="12.75" customHeight="1">
      <c r="A457" s="77"/>
      <c r="B457" s="78"/>
      <c r="C457" s="78"/>
      <c r="D457" s="78"/>
      <c r="E457" s="8"/>
    </row>
    <row r="458" spans="1:5" ht="12.75">
      <c r="A458" s="4"/>
      <c r="B458" s="8"/>
      <c r="C458" s="8"/>
      <c r="D458" s="8"/>
      <c r="E458" s="8"/>
    </row>
    <row r="459" spans="1:5" ht="12.75" customHeight="1">
      <c r="A459" s="4"/>
      <c r="B459" s="8"/>
      <c r="C459" s="8"/>
      <c r="D459" s="8"/>
      <c r="E459" s="8"/>
    </row>
    <row r="460" ht="12.75" customHeight="1">
      <c r="A460" s="1" t="s">
        <v>33</v>
      </c>
    </row>
    <row r="461" spans="1:9" ht="12.75" customHeight="1">
      <c r="A461" s="110" t="s">
        <v>78</v>
      </c>
      <c r="B461" s="110"/>
      <c r="C461" s="110"/>
      <c r="D461" s="110"/>
      <c r="E461" s="110"/>
      <c r="F461" s="110"/>
      <c r="G461" s="110"/>
      <c r="H461" s="110"/>
      <c r="I461" s="110"/>
    </row>
    <row r="462" spans="1:8" ht="15.75" customHeight="1">
      <c r="A462" s="46"/>
      <c r="B462" s="51" t="s">
        <v>112</v>
      </c>
      <c r="C462" s="51"/>
      <c r="D462" s="47"/>
      <c r="E462" s="47"/>
      <c r="F462" s="84" t="s">
        <v>113</v>
      </c>
      <c r="G462" s="47"/>
      <c r="H462" s="47"/>
    </row>
    <row r="463" spans="1:8" ht="15.75" customHeight="1">
      <c r="A463" s="20"/>
      <c r="B463" s="43" t="s">
        <v>8</v>
      </c>
      <c r="C463" s="43" t="s">
        <v>9</v>
      </c>
      <c r="D463" s="45" t="s">
        <v>7</v>
      </c>
      <c r="E463" s="45"/>
      <c r="F463" s="43" t="s">
        <v>8</v>
      </c>
      <c r="G463" s="43" t="s">
        <v>9</v>
      </c>
      <c r="H463" s="45" t="s">
        <v>7</v>
      </c>
    </row>
    <row r="464" spans="1:8" ht="16.5" customHeight="1">
      <c r="A464" s="21" t="s">
        <v>66</v>
      </c>
      <c r="B464" s="27"/>
      <c r="C464" s="27"/>
      <c r="D464" s="22"/>
      <c r="E464" s="22"/>
      <c r="F464" s="22"/>
      <c r="G464" s="22"/>
      <c r="H464" s="27"/>
    </row>
    <row r="465" spans="1:9" ht="12.75" customHeight="1">
      <c r="A465" s="27" t="s">
        <v>114</v>
      </c>
      <c r="B465" s="22">
        <v>6476</v>
      </c>
      <c r="C465" s="22">
        <f>1+3673</f>
        <v>3674</v>
      </c>
      <c r="D465" s="22">
        <f>B465+C465</f>
        <v>10150</v>
      </c>
      <c r="E465" s="42"/>
      <c r="F465" s="22">
        <f>139+5731</f>
        <v>5870</v>
      </c>
      <c r="G465" s="22">
        <f>59+3030</f>
        <v>3089</v>
      </c>
      <c r="H465" s="22">
        <f>F465+G465</f>
        <v>8959</v>
      </c>
      <c r="I465" s="91"/>
    </row>
    <row r="466" spans="1:8" ht="12.75" customHeight="1">
      <c r="A466" s="26" t="s">
        <v>50</v>
      </c>
      <c r="B466" s="22">
        <f>1+3655</f>
        <v>3656</v>
      </c>
      <c r="C466" s="22">
        <v>612</v>
      </c>
      <c r="D466" s="22">
        <f aca="true" t="shared" si="38" ref="D466:D499">B466+C466</f>
        <v>4268</v>
      </c>
      <c r="E466" s="42"/>
      <c r="F466" s="22">
        <f>62+3314</f>
        <v>3376</v>
      </c>
      <c r="G466" s="22">
        <f>4+572</f>
        <v>576</v>
      </c>
      <c r="H466" s="53">
        <f aca="true" t="shared" si="39" ref="H466:H502">F466+G466</f>
        <v>3952</v>
      </c>
    </row>
    <row r="467" spans="1:9" ht="12.75" customHeight="1">
      <c r="A467" s="27" t="s">
        <v>115</v>
      </c>
      <c r="B467" s="22">
        <v>3404</v>
      </c>
      <c r="C467" s="22">
        <f>1+2422</f>
        <v>2423</v>
      </c>
      <c r="D467" s="22">
        <f t="shared" si="38"/>
        <v>5827</v>
      </c>
      <c r="E467" s="42"/>
      <c r="F467" s="22">
        <f>108+2902</f>
        <v>3010</v>
      </c>
      <c r="G467" s="22">
        <f>45+2002</f>
        <v>2047</v>
      </c>
      <c r="H467" s="22">
        <f t="shared" si="39"/>
        <v>5057</v>
      </c>
      <c r="I467" s="91"/>
    </row>
    <row r="468" spans="1:8" ht="12.75" customHeight="1">
      <c r="A468" s="27" t="s">
        <v>13</v>
      </c>
      <c r="B468" s="22">
        <v>37</v>
      </c>
      <c r="C468" s="22">
        <v>26</v>
      </c>
      <c r="D468" s="22">
        <f t="shared" si="38"/>
        <v>63</v>
      </c>
      <c r="E468" s="42"/>
      <c r="F468" s="22">
        <v>22</v>
      </c>
      <c r="G468" s="22">
        <f>2+13</f>
        <v>15</v>
      </c>
      <c r="H468" s="22">
        <f t="shared" si="39"/>
        <v>37</v>
      </c>
    </row>
    <row r="469" spans="1:8" ht="12.75" customHeight="1">
      <c r="A469" s="27" t="s">
        <v>11</v>
      </c>
      <c r="B469" s="22">
        <v>262</v>
      </c>
      <c r="C469" s="22">
        <v>302</v>
      </c>
      <c r="D469" s="22">
        <f t="shared" si="38"/>
        <v>564</v>
      </c>
      <c r="E469" s="42"/>
      <c r="F469" s="22">
        <f>1+266</f>
        <v>267</v>
      </c>
      <c r="G469" s="22">
        <v>274</v>
      </c>
      <c r="H469" s="22">
        <f t="shared" si="39"/>
        <v>541</v>
      </c>
    </row>
    <row r="470" spans="1:8" ht="16.5" customHeight="1">
      <c r="A470" s="21" t="s">
        <v>67</v>
      </c>
      <c r="B470" s="42"/>
      <c r="C470" s="42"/>
      <c r="D470" s="22"/>
      <c r="E470" s="42"/>
      <c r="F470" s="42"/>
      <c r="G470" s="42"/>
      <c r="H470" s="22"/>
    </row>
    <row r="471" spans="1:8" ht="12.75" customHeight="1">
      <c r="A471" s="27" t="s">
        <v>114</v>
      </c>
      <c r="B471" s="22">
        <v>4834</v>
      </c>
      <c r="C471" s="22">
        <v>1976</v>
      </c>
      <c r="D471" s="22">
        <f t="shared" si="38"/>
        <v>6810</v>
      </c>
      <c r="E471" s="42"/>
      <c r="F471" s="22">
        <v>4294</v>
      </c>
      <c r="G471" s="22">
        <v>1660</v>
      </c>
      <c r="H471" s="22">
        <f t="shared" si="39"/>
        <v>5954</v>
      </c>
    </row>
    <row r="472" spans="1:8" ht="12.75" customHeight="1">
      <c r="A472" s="26" t="s">
        <v>50</v>
      </c>
      <c r="B472" s="22">
        <v>3606</v>
      </c>
      <c r="C472" s="22">
        <v>709</v>
      </c>
      <c r="D472" s="22">
        <f t="shared" si="38"/>
        <v>4315</v>
      </c>
      <c r="E472" s="42"/>
      <c r="F472" s="22">
        <v>3244</v>
      </c>
      <c r="G472" s="22">
        <v>665</v>
      </c>
      <c r="H472" s="22">
        <f t="shared" si="39"/>
        <v>3909</v>
      </c>
    </row>
    <row r="473" spans="1:8" ht="12.75" customHeight="1">
      <c r="A473" s="27" t="s">
        <v>115</v>
      </c>
      <c r="B473" s="22">
        <v>1879</v>
      </c>
      <c r="C473" s="22">
        <v>1187</v>
      </c>
      <c r="D473" s="22">
        <f t="shared" si="38"/>
        <v>3066</v>
      </c>
      <c r="E473" s="42"/>
      <c r="F473" s="22">
        <v>1670</v>
      </c>
      <c r="G473" s="22">
        <v>1030</v>
      </c>
      <c r="H473" s="22">
        <f t="shared" si="39"/>
        <v>2700</v>
      </c>
    </row>
    <row r="474" spans="1:8" ht="12.75" customHeight="1">
      <c r="A474" s="27" t="s">
        <v>13</v>
      </c>
      <c r="B474" s="22">
        <v>11</v>
      </c>
      <c r="C474" s="22">
        <v>14</v>
      </c>
      <c r="D474" s="22">
        <f t="shared" si="38"/>
        <v>25</v>
      </c>
      <c r="E474" s="42"/>
      <c r="F474" s="22">
        <v>15</v>
      </c>
      <c r="G474" s="22">
        <v>9</v>
      </c>
      <c r="H474" s="22">
        <f t="shared" si="39"/>
        <v>24</v>
      </c>
    </row>
    <row r="475" spans="1:8" ht="12.75" customHeight="1">
      <c r="A475" s="27" t="s">
        <v>11</v>
      </c>
      <c r="B475" s="22">
        <v>245</v>
      </c>
      <c r="C475" s="22">
        <v>237</v>
      </c>
      <c r="D475" s="22">
        <f t="shared" si="38"/>
        <v>482</v>
      </c>
      <c r="E475" s="42"/>
      <c r="F475" s="22">
        <v>228</v>
      </c>
      <c r="G475" s="22">
        <v>196</v>
      </c>
      <c r="H475" s="22">
        <f t="shared" si="39"/>
        <v>424</v>
      </c>
    </row>
    <row r="476" spans="1:8" ht="16.5" customHeight="1">
      <c r="A476" s="21" t="s">
        <v>68</v>
      </c>
      <c r="B476" s="42"/>
      <c r="C476" s="42"/>
      <c r="D476" s="22"/>
      <c r="E476" s="42"/>
      <c r="F476" s="42"/>
      <c r="G476" s="42"/>
      <c r="H476" s="22"/>
    </row>
    <row r="477" spans="1:8" ht="12.75" customHeight="1">
      <c r="A477" s="27" t="s">
        <v>114</v>
      </c>
      <c r="B477" s="22">
        <v>4216</v>
      </c>
      <c r="C477" s="22">
        <v>1331</v>
      </c>
      <c r="D477" s="22">
        <f t="shared" si="38"/>
        <v>5547</v>
      </c>
      <c r="E477" s="42"/>
      <c r="F477" s="22">
        <v>3719</v>
      </c>
      <c r="G477" s="22">
        <v>1102</v>
      </c>
      <c r="H477" s="22">
        <f t="shared" si="39"/>
        <v>4821</v>
      </c>
    </row>
    <row r="478" spans="1:8" ht="12.75" customHeight="1">
      <c r="A478" s="26" t="s">
        <v>50</v>
      </c>
      <c r="B478" s="22">
        <v>3444</v>
      </c>
      <c r="C478" s="22">
        <v>621</v>
      </c>
      <c r="D478" s="22">
        <f t="shared" si="38"/>
        <v>4065</v>
      </c>
      <c r="E478" s="42"/>
      <c r="F478" s="22">
        <v>2998</v>
      </c>
      <c r="G478" s="22">
        <v>562</v>
      </c>
      <c r="H478" s="22">
        <f t="shared" si="39"/>
        <v>3560</v>
      </c>
    </row>
    <row r="479" spans="1:8" ht="12.75" customHeight="1">
      <c r="A479" s="27" t="s">
        <v>115</v>
      </c>
      <c r="B479" s="22">
        <v>1539</v>
      </c>
      <c r="C479" s="22">
        <v>772</v>
      </c>
      <c r="D479" s="22">
        <f t="shared" si="38"/>
        <v>2311</v>
      </c>
      <c r="E479" s="42"/>
      <c r="F479" s="22">
        <v>1407</v>
      </c>
      <c r="G479" s="22">
        <v>656</v>
      </c>
      <c r="H479" s="22">
        <f t="shared" si="39"/>
        <v>2063</v>
      </c>
    </row>
    <row r="480" spans="1:8" ht="12.75" customHeight="1">
      <c r="A480" s="27" t="s">
        <v>13</v>
      </c>
      <c r="B480" s="22">
        <v>10</v>
      </c>
      <c r="C480" s="22">
        <v>14</v>
      </c>
      <c r="D480" s="22">
        <f t="shared" si="38"/>
        <v>24</v>
      </c>
      <c r="E480" s="42"/>
      <c r="F480" s="22">
        <v>17</v>
      </c>
      <c r="G480" s="85">
        <v>12</v>
      </c>
      <c r="H480" s="22">
        <f>SUM(F480,G480)</f>
        <v>29</v>
      </c>
    </row>
    <row r="481" spans="1:8" ht="12.75" customHeight="1">
      <c r="A481" s="27" t="s">
        <v>11</v>
      </c>
      <c r="B481" s="22">
        <v>271</v>
      </c>
      <c r="C481" s="22">
        <v>200</v>
      </c>
      <c r="D481" s="22">
        <f t="shared" si="38"/>
        <v>471</v>
      </c>
      <c r="E481" s="42"/>
      <c r="F481" s="22">
        <v>227</v>
      </c>
      <c r="G481" s="22">
        <v>157</v>
      </c>
      <c r="H481" s="22">
        <f t="shared" si="39"/>
        <v>384</v>
      </c>
    </row>
    <row r="482" spans="1:8" ht="16.5" customHeight="1">
      <c r="A482" s="21" t="s">
        <v>69</v>
      </c>
      <c r="B482" s="42"/>
      <c r="C482" s="42"/>
      <c r="D482" s="22"/>
      <c r="E482" s="42"/>
      <c r="F482" s="42"/>
      <c r="G482" s="42"/>
      <c r="H482" s="22"/>
    </row>
    <row r="483" spans="1:8" ht="12.75" customHeight="1">
      <c r="A483" s="27" t="s">
        <v>114</v>
      </c>
      <c r="B483" s="22">
        <v>3210</v>
      </c>
      <c r="C483" s="22">
        <v>1000</v>
      </c>
      <c r="D483" s="22">
        <f t="shared" si="38"/>
        <v>4210</v>
      </c>
      <c r="E483" s="42"/>
      <c r="F483" s="22">
        <v>2898</v>
      </c>
      <c r="G483" s="22">
        <v>867</v>
      </c>
      <c r="H483" s="22">
        <f t="shared" si="39"/>
        <v>3765</v>
      </c>
    </row>
    <row r="484" spans="1:8" ht="12.75" customHeight="1">
      <c r="A484" s="26" t="s">
        <v>50</v>
      </c>
      <c r="B484" s="22">
        <v>2449</v>
      </c>
      <c r="C484" s="22">
        <v>505</v>
      </c>
      <c r="D484" s="22">
        <f t="shared" si="38"/>
        <v>2954</v>
      </c>
      <c r="E484" s="42"/>
      <c r="F484" s="22">
        <v>2156</v>
      </c>
      <c r="G484" s="22">
        <v>436</v>
      </c>
      <c r="H484" s="22">
        <f t="shared" si="39"/>
        <v>2592</v>
      </c>
    </row>
    <row r="485" spans="1:8" ht="12.75" customHeight="1">
      <c r="A485" s="27" t="s">
        <v>115</v>
      </c>
      <c r="B485" s="22">
        <v>1204</v>
      </c>
      <c r="C485" s="22">
        <v>538</v>
      </c>
      <c r="D485" s="22">
        <f t="shared" si="38"/>
        <v>1742</v>
      </c>
      <c r="E485" s="42"/>
      <c r="F485" s="22">
        <v>1122</v>
      </c>
      <c r="G485" s="22">
        <v>477</v>
      </c>
      <c r="H485" s="22">
        <f t="shared" si="39"/>
        <v>1599</v>
      </c>
    </row>
    <row r="486" spans="1:8" ht="12.75" customHeight="1">
      <c r="A486" s="27" t="s">
        <v>13</v>
      </c>
      <c r="B486" s="22">
        <v>13</v>
      </c>
      <c r="C486" s="22">
        <v>11</v>
      </c>
      <c r="D486" s="22">
        <f t="shared" si="38"/>
        <v>24</v>
      </c>
      <c r="E486" s="42"/>
      <c r="F486" s="22">
        <v>13</v>
      </c>
      <c r="G486" s="22">
        <v>9</v>
      </c>
      <c r="H486" s="22">
        <f t="shared" si="39"/>
        <v>22</v>
      </c>
    </row>
    <row r="487" spans="1:8" ht="12.75" customHeight="1">
      <c r="A487" s="27" t="s">
        <v>11</v>
      </c>
      <c r="B487" s="22">
        <v>246</v>
      </c>
      <c r="C487" s="22">
        <v>141</v>
      </c>
      <c r="D487" s="22">
        <f t="shared" si="38"/>
        <v>387</v>
      </c>
      <c r="E487" s="42"/>
      <c r="F487" s="22">
        <v>248</v>
      </c>
      <c r="G487" s="22">
        <v>127</v>
      </c>
      <c r="H487" s="22">
        <f t="shared" si="39"/>
        <v>375</v>
      </c>
    </row>
    <row r="488" spans="1:8" ht="16.5" customHeight="1">
      <c r="A488" s="21" t="s">
        <v>70</v>
      </c>
      <c r="B488" s="42"/>
      <c r="C488" s="42"/>
      <c r="D488" s="22"/>
      <c r="E488" s="42"/>
      <c r="F488" s="42"/>
      <c r="G488" s="42"/>
      <c r="H488" s="22"/>
    </row>
    <row r="489" spans="1:8" ht="12.75" customHeight="1">
      <c r="A489" s="27" t="s">
        <v>114</v>
      </c>
      <c r="B489" s="22">
        <v>1912</v>
      </c>
      <c r="C489" s="22">
        <v>657</v>
      </c>
      <c r="D489" s="22">
        <f t="shared" si="38"/>
        <v>2569</v>
      </c>
      <c r="E489" s="42"/>
      <c r="F489" s="22">
        <v>1620</v>
      </c>
      <c r="G489" s="22">
        <v>526</v>
      </c>
      <c r="H489" s="22">
        <f t="shared" si="39"/>
        <v>2146</v>
      </c>
    </row>
    <row r="490" spans="1:8" ht="12.75" customHeight="1">
      <c r="A490" s="26" t="s">
        <v>50</v>
      </c>
      <c r="B490" s="22">
        <v>1177</v>
      </c>
      <c r="C490" s="22">
        <v>325</v>
      </c>
      <c r="D490" s="22">
        <f t="shared" si="38"/>
        <v>1502</v>
      </c>
      <c r="E490" s="42"/>
      <c r="F490" s="22">
        <v>906</v>
      </c>
      <c r="G490" s="22">
        <v>251</v>
      </c>
      <c r="H490" s="22">
        <f t="shared" si="39"/>
        <v>1157</v>
      </c>
    </row>
    <row r="491" spans="1:8" ht="12.75" customHeight="1">
      <c r="A491" s="27" t="s">
        <v>115</v>
      </c>
      <c r="B491" s="22">
        <v>768</v>
      </c>
      <c r="C491" s="22">
        <v>368</v>
      </c>
      <c r="D491" s="22">
        <f t="shared" si="38"/>
        <v>1136</v>
      </c>
      <c r="E491" s="42"/>
      <c r="F491" s="22">
        <v>697</v>
      </c>
      <c r="G491" s="22">
        <v>302</v>
      </c>
      <c r="H491" s="22">
        <f>F491+G491</f>
        <v>999</v>
      </c>
    </row>
    <row r="492" spans="1:8" ht="12.75" customHeight="1">
      <c r="A492" s="27" t="s">
        <v>13</v>
      </c>
      <c r="B492" s="22">
        <v>8</v>
      </c>
      <c r="C492" s="22">
        <v>4</v>
      </c>
      <c r="D492" s="22">
        <f t="shared" si="38"/>
        <v>12</v>
      </c>
      <c r="E492" s="42"/>
      <c r="F492" s="22">
        <v>5</v>
      </c>
      <c r="G492" s="85">
        <v>6</v>
      </c>
      <c r="H492" s="22">
        <f>SUM(F492,G492)</f>
        <v>11</v>
      </c>
    </row>
    <row r="493" spans="1:8" ht="12.75" customHeight="1">
      <c r="A493" s="27" t="s">
        <v>11</v>
      </c>
      <c r="B493" s="22">
        <v>155</v>
      </c>
      <c r="C493" s="22">
        <v>100</v>
      </c>
      <c r="D493" s="22">
        <f t="shared" si="38"/>
        <v>255</v>
      </c>
      <c r="E493" s="42"/>
      <c r="F493" s="22">
        <v>140</v>
      </c>
      <c r="G493" s="22">
        <v>60</v>
      </c>
      <c r="H493" s="22">
        <f t="shared" si="39"/>
        <v>200</v>
      </c>
    </row>
    <row r="494" spans="1:8" ht="16.5" customHeight="1">
      <c r="A494" s="21" t="s">
        <v>71</v>
      </c>
      <c r="B494" s="42"/>
      <c r="C494" s="42"/>
      <c r="D494" s="22"/>
      <c r="E494" s="42"/>
      <c r="F494" s="42"/>
      <c r="G494" s="42"/>
      <c r="H494" s="22"/>
    </row>
    <row r="495" spans="1:8" ht="12.75" customHeight="1">
      <c r="A495" s="27" t="s">
        <v>114</v>
      </c>
      <c r="B495" s="22">
        <v>882</v>
      </c>
      <c r="C495" s="22">
        <v>319</v>
      </c>
      <c r="D495" s="22">
        <f t="shared" si="38"/>
        <v>1201</v>
      </c>
      <c r="E495" s="42"/>
      <c r="F495" s="22">
        <v>719</v>
      </c>
      <c r="G495" s="22">
        <v>229</v>
      </c>
      <c r="H495" s="22">
        <f t="shared" si="39"/>
        <v>948</v>
      </c>
    </row>
    <row r="496" spans="1:8" ht="12.75" customHeight="1">
      <c r="A496" s="26" t="s">
        <v>50</v>
      </c>
      <c r="B496" s="22">
        <v>288</v>
      </c>
      <c r="C496" s="22">
        <v>126</v>
      </c>
      <c r="D496" s="22">
        <f t="shared" si="38"/>
        <v>414</v>
      </c>
      <c r="E496" s="42"/>
      <c r="F496" s="22">
        <v>222</v>
      </c>
      <c r="G496" s="22">
        <v>84</v>
      </c>
      <c r="H496" s="22">
        <f t="shared" si="39"/>
        <v>306</v>
      </c>
    </row>
    <row r="497" spans="1:8" ht="12.75" customHeight="1">
      <c r="A497" s="27" t="s">
        <v>115</v>
      </c>
      <c r="B497" s="22">
        <v>335</v>
      </c>
      <c r="C497" s="22">
        <v>162</v>
      </c>
      <c r="D497" s="22">
        <f t="shared" si="38"/>
        <v>497</v>
      </c>
      <c r="E497" s="42"/>
      <c r="F497" s="22">
        <v>276</v>
      </c>
      <c r="G497" s="22">
        <v>125</v>
      </c>
      <c r="H497" s="22">
        <f t="shared" si="39"/>
        <v>401</v>
      </c>
    </row>
    <row r="498" spans="1:8" ht="12.75" customHeight="1">
      <c r="A498" s="27" t="s">
        <v>13</v>
      </c>
      <c r="B498" s="85">
        <v>7</v>
      </c>
      <c r="C498" s="85">
        <v>3</v>
      </c>
      <c r="D498" s="22">
        <f>SUM(B498,C498)</f>
        <v>10</v>
      </c>
      <c r="E498" s="60"/>
      <c r="F498" s="85" t="s">
        <v>16</v>
      </c>
      <c r="G498" s="85" t="s">
        <v>128</v>
      </c>
      <c r="H498" s="87" t="s">
        <v>128</v>
      </c>
    </row>
    <row r="499" spans="1:8" ht="12.75" customHeight="1">
      <c r="A499" s="27" t="s">
        <v>11</v>
      </c>
      <c r="B499" s="22">
        <v>64</v>
      </c>
      <c r="C499" s="22">
        <v>35</v>
      </c>
      <c r="D499" s="22">
        <f t="shared" si="38"/>
        <v>99</v>
      </c>
      <c r="E499" s="42"/>
      <c r="F499" s="22">
        <v>38</v>
      </c>
      <c r="G499" s="22">
        <v>27</v>
      </c>
      <c r="H499" s="22">
        <f t="shared" si="39"/>
        <v>65</v>
      </c>
    </row>
    <row r="500" spans="1:8" ht="16.5" customHeight="1">
      <c r="A500" s="21" t="s">
        <v>7</v>
      </c>
      <c r="B500" s="42"/>
      <c r="C500" s="42"/>
      <c r="D500" s="22"/>
      <c r="E500" s="42"/>
      <c r="F500" s="42"/>
      <c r="G500" s="42"/>
      <c r="H500" s="22"/>
    </row>
    <row r="501" spans="1:10" ht="12.75" customHeight="1">
      <c r="A501" s="27" t="s">
        <v>114</v>
      </c>
      <c r="B501" s="22">
        <f aca="true" t="shared" si="40" ref="B501:C503">B465+B471+B477+B483+B489+B495</f>
        <v>21530</v>
      </c>
      <c r="C501" s="22">
        <f t="shared" si="40"/>
        <v>8957</v>
      </c>
      <c r="D501" s="22">
        <f>B501+C501</f>
        <v>30487</v>
      </c>
      <c r="E501" s="22"/>
      <c r="F501" s="22">
        <f aca="true" t="shared" si="41" ref="F501:G503">F465+F471+F477+F483+F489+F495</f>
        <v>19120</v>
      </c>
      <c r="G501" s="22">
        <f t="shared" si="41"/>
        <v>7473</v>
      </c>
      <c r="H501" s="22">
        <f t="shared" si="39"/>
        <v>26593</v>
      </c>
      <c r="I501" s="89"/>
      <c r="J501" s="89"/>
    </row>
    <row r="502" spans="1:10" ht="12.75" customHeight="1">
      <c r="A502" s="26" t="s">
        <v>50</v>
      </c>
      <c r="B502" s="22">
        <f t="shared" si="40"/>
        <v>14620</v>
      </c>
      <c r="C502" s="22">
        <f t="shared" si="40"/>
        <v>2898</v>
      </c>
      <c r="D502" s="22">
        <f>B502+C502</f>
        <v>17518</v>
      </c>
      <c r="E502" s="22"/>
      <c r="F502" s="22">
        <f t="shared" si="41"/>
        <v>12902</v>
      </c>
      <c r="G502" s="22">
        <f t="shared" si="41"/>
        <v>2574</v>
      </c>
      <c r="H502" s="22">
        <f t="shared" si="39"/>
        <v>15476</v>
      </c>
      <c r="I502" s="89"/>
      <c r="J502" s="89"/>
    </row>
    <row r="503" spans="1:8" ht="12.75" customHeight="1">
      <c r="A503" s="27" t="s">
        <v>115</v>
      </c>
      <c r="B503" s="33">
        <f t="shared" si="40"/>
        <v>9129</v>
      </c>
      <c r="C503" s="33">
        <f t="shared" si="40"/>
        <v>5450</v>
      </c>
      <c r="D503" s="22">
        <f>B503+C503</f>
        <v>14579</v>
      </c>
      <c r="E503" s="33"/>
      <c r="F503" s="22">
        <f t="shared" si="41"/>
        <v>8182</v>
      </c>
      <c r="G503" s="22">
        <f t="shared" si="41"/>
        <v>4637</v>
      </c>
      <c r="H503" s="22">
        <f>F503+G503</f>
        <v>12819</v>
      </c>
    </row>
    <row r="504" spans="1:8" ht="12.75" customHeight="1">
      <c r="A504" s="27" t="s">
        <v>13</v>
      </c>
      <c r="B504" s="80">
        <f>SUM(B468+B474+B480+B486+B492,B498)</f>
        <v>86</v>
      </c>
      <c r="C504" s="80">
        <f>SUM(C468+C474+C480+C486+C492,C498)</f>
        <v>72</v>
      </c>
      <c r="D504" s="22">
        <f>B504+C504</f>
        <v>158</v>
      </c>
      <c r="E504" s="38"/>
      <c r="F504" s="38">
        <f>SUM(F468+F474+F480+F486+F492,F498)</f>
        <v>72</v>
      </c>
      <c r="G504" s="38">
        <f>SUM(G468,G474,G480,G486,G492,G498)</f>
        <v>51</v>
      </c>
      <c r="H504" s="22">
        <f>F504+G504</f>
        <v>123</v>
      </c>
    </row>
    <row r="505" spans="1:8" ht="12.75" customHeight="1">
      <c r="A505" s="20" t="s">
        <v>11</v>
      </c>
      <c r="B505" s="23">
        <f>B469+B475+B481+B487+B493+B499</f>
        <v>1243</v>
      </c>
      <c r="C505" s="23">
        <f>C469+C475+C481+C487+C493+C499</f>
        <v>1015</v>
      </c>
      <c r="D505" s="23">
        <f>D469+D475+D481+D487+D493+D499</f>
        <v>2258</v>
      </c>
      <c r="E505" s="23"/>
      <c r="F505" s="23">
        <f>F469+F475+F481+F487+F493+F499</f>
        <v>1148</v>
      </c>
      <c r="G505" s="23">
        <f>G469+G475+G481+G487+G493+G499</f>
        <v>841</v>
      </c>
      <c r="H505" s="23">
        <f>H469+H475+H481+H487+H493+H499</f>
        <v>1989</v>
      </c>
    </row>
    <row r="506" spans="1:8" ht="23.25" customHeight="1">
      <c r="A506" s="125" t="s">
        <v>120</v>
      </c>
      <c r="B506" s="125"/>
      <c r="C506" s="125"/>
      <c r="D506" s="125"/>
      <c r="E506" s="125"/>
      <c r="F506" s="125"/>
      <c r="G506" s="125"/>
      <c r="H506" s="125"/>
    </row>
    <row r="507" spans="1:5" ht="13.5" customHeight="1">
      <c r="A507" s="4"/>
      <c r="B507" s="8"/>
      <c r="C507" s="8"/>
      <c r="D507" s="8"/>
      <c r="E507" s="8"/>
    </row>
    <row r="508" spans="1:5" ht="13.5" customHeight="1">
      <c r="A508" s="1" t="s">
        <v>34</v>
      </c>
      <c r="B508" s="1"/>
      <c r="C508" s="1"/>
      <c r="D508" s="1"/>
      <c r="E508" s="1"/>
    </row>
    <row r="509" spans="1:8" ht="27" customHeight="1">
      <c r="A509" s="121" t="s">
        <v>100</v>
      </c>
      <c r="B509" s="121"/>
      <c r="C509" s="121"/>
      <c r="D509" s="121"/>
      <c r="E509" s="121"/>
      <c r="F509" s="121"/>
      <c r="G509" s="121"/>
      <c r="H509" s="121"/>
    </row>
    <row r="510" spans="1:8" ht="15.75" customHeight="1">
      <c r="A510" s="46"/>
      <c r="B510" s="51" t="s">
        <v>112</v>
      </c>
      <c r="C510" s="51"/>
      <c r="D510" s="47"/>
      <c r="E510" s="47"/>
      <c r="F510" s="84" t="s">
        <v>113</v>
      </c>
      <c r="G510" s="47"/>
      <c r="H510" s="47"/>
    </row>
    <row r="511" spans="1:8" ht="15.75" customHeight="1">
      <c r="A511" s="20"/>
      <c r="B511" s="43" t="s">
        <v>8</v>
      </c>
      <c r="C511" s="43" t="s">
        <v>9</v>
      </c>
      <c r="D511" s="45" t="s">
        <v>7</v>
      </c>
      <c r="E511" s="45"/>
      <c r="F511" s="43" t="s">
        <v>8</v>
      </c>
      <c r="G511" s="43" t="s">
        <v>9</v>
      </c>
      <c r="H511" s="45" t="s">
        <v>7</v>
      </c>
    </row>
    <row r="512" spans="1:8" ht="16.5" customHeight="1">
      <c r="A512" s="21" t="s">
        <v>66</v>
      </c>
      <c r="B512" s="27"/>
      <c r="C512" s="27"/>
      <c r="D512" s="27"/>
      <c r="E512" s="27"/>
      <c r="F512" s="27"/>
      <c r="G512" s="27"/>
      <c r="H512" s="27"/>
    </row>
    <row r="513" spans="1:9" ht="12.75" customHeight="1">
      <c r="A513" s="27" t="s">
        <v>114</v>
      </c>
      <c r="B513" s="17">
        <v>181.0443998</v>
      </c>
      <c r="C513" s="17">
        <f>0.000804+100.8935025</f>
        <v>100.8943065</v>
      </c>
      <c r="D513" s="17">
        <f>B513+C513</f>
        <v>281.93870630000004</v>
      </c>
      <c r="E513" s="41"/>
      <c r="F513" s="17">
        <f>0.37076+141.3717767</f>
        <v>141.7425367</v>
      </c>
      <c r="G513" s="17">
        <f>0.15786+73.9434306</f>
        <v>74.1012906</v>
      </c>
      <c r="H513" s="30">
        <f>F513+G513</f>
        <v>215.8438273</v>
      </c>
      <c r="I513" s="91"/>
    </row>
    <row r="514" spans="1:8" ht="12.75" customHeight="1">
      <c r="A514" s="26" t="s">
        <v>50</v>
      </c>
      <c r="B514" s="17">
        <f>0.000008+11.6807644</f>
        <v>11.680772399999999</v>
      </c>
      <c r="C514" s="17">
        <v>1.6325616</v>
      </c>
      <c r="D514" s="17">
        <f aca="true" t="shared" si="42" ref="D514:D547">B514+C514</f>
        <v>13.313334</v>
      </c>
      <c r="E514" s="41"/>
      <c r="F514" s="17">
        <f>0.016976+9.6024094</f>
        <v>9.6193854</v>
      </c>
      <c r="G514" s="17">
        <f>0.001395+1.4076007</f>
        <v>1.4089957</v>
      </c>
      <c r="H514" s="44">
        <f aca="true" t="shared" si="43" ref="H514:H551">F514+G514</f>
        <v>11.0283811</v>
      </c>
    </row>
    <row r="515" spans="1:9" ht="12.75" customHeight="1">
      <c r="A515" s="27" t="s">
        <v>115</v>
      </c>
      <c r="B515" s="17">
        <v>28.3593486</v>
      </c>
      <c r="C515" s="17">
        <f>0.000562+19.9808745</f>
        <v>19.981436499999997</v>
      </c>
      <c r="D515" s="17">
        <f t="shared" si="42"/>
        <v>48.3407851</v>
      </c>
      <c r="E515" s="41"/>
      <c r="F515" s="17">
        <f>0.087527+21.2712877</f>
        <v>21.3588147</v>
      </c>
      <c r="G515" s="17">
        <f>0.03537+14.6185712</f>
        <v>14.6539412</v>
      </c>
      <c r="H515" s="30">
        <f t="shared" si="43"/>
        <v>36.0127559</v>
      </c>
      <c r="I515" s="91"/>
    </row>
    <row r="516" spans="1:8" ht="12.75" customHeight="1">
      <c r="A516" s="27" t="s">
        <v>13</v>
      </c>
      <c r="B516" s="17">
        <v>0.135696</v>
      </c>
      <c r="C516" s="17">
        <v>0.129607</v>
      </c>
      <c r="D516" s="17">
        <f t="shared" si="42"/>
        <v>0.265303</v>
      </c>
      <c r="E516" s="41"/>
      <c r="F516" s="17">
        <v>0.099306</v>
      </c>
      <c r="G516" s="17">
        <f>0.000249+0.058984</f>
        <v>0.059233</v>
      </c>
      <c r="H516" s="30">
        <f t="shared" si="43"/>
        <v>0.158539</v>
      </c>
    </row>
    <row r="517" spans="1:8" ht="12.75" customHeight="1">
      <c r="A517" s="27" t="s">
        <v>11</v>
      </c>
      <c r="B517" s="17">
        <v>2.1208547</v>
      </c>
      <c r="C517" s="17">
        <v>2.3607565</v>
      </c>
      <c r="D517" s="17">
        <f t="shared" si="42"/>
        <v>4.4816112</v>
      </c>
      <c r="E517" s="41"/>
      <c r="F517" s="17">
        <f>0.000846+1.9388052</f>
        <v>1.9396512</v>
      </c>
      <c r="G517" s="17">
        <v>1.9392219</v>
      </c>
      <c r="H517" s="30">
        <f t="shared" si="43"/>
        <v>3.8788731</v>
      </c>
    </row>
    <row r="518" spans="1:8" ht="16.5" customHeight="1">
      <c r="A518" s="21" t="s">
        <v>67</v>
      </c>
      <c r="B518" s="41"/>
      <c r="C518" s="41"/>
      <c r="D518" s="17"/>
      <c r="E518" s="41"/>
      <c r="F518" s="41"/>
      <c r="G518" s="41"/>
      <c r="H518" s="30"/>
    </row>
    <row r="519" spans="1:8" ht="12.75" customHeight="1">
      <c r="A519" s="27" t="s">
        <v>114</v>
      </c>
      <c r="B519" s="17">
        <v>135.0099539</v>
      </c>
      <c r="C519" s="17">
        <v>54.3519675</v>
      </c>
      <c r="D519" s="17">
        <f t="shared" si="42"/>
        <v>189.3619214</v>
      </c>
      <c r="E519" s="41"/>
      <c r="F519" s="17">
        <v>106.7730792</v>
      </c>
      <c r="G519" s="17">
        <v>40.6998491</v>
      </c>
      <c r="H519" s="30">
        <f t="shared" si="43"/>
        <v>147.4729283</v>
      </c>
    </row>
    <row r="520" spans="1:8" ht="12.75" customHeight="1">
      <c r="A520" s="26" t="s">
        <v>50</v>
      </c>
      <c r="B520" s="17">
        <v>13.1826032</v>
      </c>
      <c r="C520" s="17">
        <v>2.1939084</v>
      </c>
      <c r="D520" s="17">
        <f t="shared" si="42"/>
        <v>15.3765116</v>
      </c>
      <c r="E520" s="41"/>
      <c r="F520" s="17">
        <v>10.629019</v>
      </c>
      <c r="G520" s="17">
        <v>1.8839427</v>
      </c>
      <c r="H520" s="30">
        <f t="shared" si="43"/>
        <v>12.5129617</v>
      </c>
    </row>
    <row r="521" spans="1:8" ht="12.75" customHeight="1">
      <c r="A521" s="27" t="s">
        <v>115</v>
      </c>
      <c r="B521" s="17">
        <v>15.4781736</v>
      </c>
      <c r="C521" s="17">
        <v>9.9718071</v>
      </c>
      <c r="D521" s="17">
        <f t="shared" si="42"/>
        <v>25.449980699999998</v>
      </c>
      <c r="E521" s="41"/>
      <c r="F521" s="17">
        <v>12.2283659</v>
      </c>
      <c r="G521" s="17">
        <v>7.7136035</v>
      </c>
      <c r="H521" s="30">
        <f t="shared" si="43"/>
        <v>19.941969399999998</v>
      </c>
    </row>
    <row r="522" spans="1:8" ht="12.75" customHeight="1">
      <c r="A522" s="27" t="s">
        <v>13</v>
      </c>
      <c r="B522" s="17">
        <v>0.075593</v>
      </c>
      <c r="C522" s="17">
        <v>0.060389</v>
      </c>
      <c r="D522" s="17">
        <f t="shared" si="42"/>
        <v>0.135982</v>
      </c>
      <c r="E522" s="41"/>
      <c r="F522" s="17">
        <v>0.092655</v>
      </c>
      <c r="G522" s="17">
        <v>0.062613</v>
      </c>
      <c r="H522" s="30">
        <f t="shared" si="43"/>
        <v>0.15526800000000002</v>
      </c>
    </row>
    <row r="523" spans="1:8" ht="12.75" customHeight="1">
      <c r="A523" s="27" t="s">
        <v>11</v>
      </c>
      <c r="B523" s="17">
        <v>1.9755986</v>
      </c>
      <c r="C523" s="17">
        <v>1.8841275</v>
      </c>
      <c r="D523" s="17">
        <f t="shared" si="42"/>
        <v>3.8597261</v>
      </c>
      <c r="E523" s="41"/>
      <c r="F523" s="17">
        <v>1.6439768</v>
      </c>
      <c r="G523" s="17">
        <v>1.4285387</v>
      </c>
      <c r="H523" s="30">
        <f t="shared" si="43"/>
        <v>3.0725154999999997</v>
      </c>
    </row>
    <row r="524" spans="1:8" ht="16.5" customHeight="1">
      <c r="A524" s="21" t="s">
        <v>68</v>
      </c>
      <c r="B524" s="41"/>
      <c r="C524" s="41"/>
      <c r="D524" s="17"/>
      <c r="E524" s="41"/>
      <c r="F524" s="41"/>
      <c r="G524" s="41"/>
      <c r="H524" s="30"/>
    </row>
    <row r="525" spans="1:8" ht="12.75" customHeight="1">
      <c r="A525" s="27" t="s">
        <v>114</v>
      </c>
      <c r="B525" s="17">
        <v>118.2898315</v>
      </c>
      <c r="C525" s="17">
        <v>36.6574017</v>
      </c>
      <c r="D525" s="17">
        <f t="shared" si="42"/>
        <v>154.9472332</v>
      </c>
      <c r="E525" s="41"/>
      <c r="F525" s="17">
        <v>92.7940281</v>
      </c>
      <c r="G525" s="17">
        <v>26.9915775</v>
      </c>
      <c r="H525" s="30">
        <f t="shared" si="43"/>
        <v>119.7856056</v>
      </c>
    </row>
    <row r="526" spans="1:8" ht="12.75" customHeight="1">
      <c r="A526" s="26" t="s">
        <v>50</v>
      </c>
      <c r="B526" s="17">
        <v>13.4155262</v>
      </c>
      <c r="C526" s="17">
        <v>2.1923105</v>
      </c>
      <c r="D526" s="17">
        <f t="shared" si="42"/>
        <v>15.6078367</v>
      </c>
      <c r="E526" s="41"/>
      <c r="F526" s="17">
        <v>10.3415928</v>
      </c>
      <c r="G526" s="17">
        <v>1.7772799</v>
      </c>
      <c r="H526" s="30">
        <f t="shared" si="43"/>
        <v>12.1188727</v>
      </c>
    </row>
    <row r="527" spans="1:8" ht="12.75" customHeight="1">
      <c r="A527" s="27" t="s">
        <v>115</v>
      </c>
      <c r="B527" s="17">
        <v>13.1547975</v>
      </c>
      <c r="C527" s="17">
        <v>6.4033113</v>
      </c>
      <c r="D527" s="17">
        <f t="shared" si="42"/>
        <v>19.5581088</v>
      </c>
      <c r="E527" s="41"/>
      <c r="F527" s="17">
        <v>10.4580911</v>
      </c>
      <c r="G527" s="17">
        <v>4.7503798</v>
      </c>
      <c r="H527" s="30">
        <f t="shared" si="43"/>
        <v>15.208470900000002</v>
      </c>
    </row>
    <row r="528" spans="1:8" ht="12.75" customHeight="1">
      <c r="A528" s="27" t="s">
        <v>13</v>
      </c>
      <c r="B528" s="17">
        <v>0.0557839</v>
      </c>
      <c r="C528" s="17">
        <v>0.073507</v>
      </c>
      <c r="D528" s="17">
        <f t="shared" si="42"/>
        <v>0.1292909</v>
      </c>
      <c r="E528" s="41"/>
      <c r="F528" s="17">
        <v>0.056715</v>
      </c>
      <c r="G528" s="17">
        <v>0.04967</v>
      </c>
      <c r="H528" s="30">
        <f t="shared" si="43"/>
        <v>0.10638500000000001</v>
      </c>
    </row>
    <row r="529" spans="1:8" ht="12.75" customHeight="1">
      <c r="A529" s="27" t="s">
        <v>11</v>
      </c>
      <c r="B529" s="17">
        <v>2.2193596</v>
      </c>
      <c r="C529" s="17">
        <v>1.5544958</v>
      </c>
      <c r="D529" s="17">
        <f t="shared" si="42"/>
        <v>3.7738554000000004</v>
      </c>
      <c r="E529" s="41"/>
      <c r="F529" s="17">
        <v>1.6397669</v>
      </c>
      <c r="G529" s="17">
        <v>1.142345</v>
      </c>
      <c r="H529" s="30">
        <f t="shared" si="43"/>
        <v>2.7821119</v>
      </c>
    </row>
    <row r="530" spans="1:8" ht="16.5" customHeight="1">
      <c r="A530" s="21" t="s">
        <v>69</v>
      </c>
      <c r="B530" s="41"/>
      <c r="C530" s="41"/>
      <c r="D530" s="17"/>
      <c r="E530" s="41"/>
      <c r="F530" s="41"/>
      <c r="G530" s="41"/>
      <c r="H530" s="30"/>
    </row>
    <row r="531" spans="1:8" ht="12.75" customHeight="1">
      <c r="A531" s="27" t="s">
        <v>114</v>
      </c>
      <c r="B531" s="17">
        <v>90.1499349</v>
      </c>
      <c r="C531" s="17">
        <v>27.9431714</v>
      </c>
      <c r="D531" s="17">
        <f t="shared" si="42"/>
        <v>118.0931063</v>
      </c>
      <c r="E531" s="41"/>
      <c r="F531" s="17">
        <v>71.1393585</v>
      </c>
      <c r="G531" s="17">
        <v>21.6978046</v>
      </c>
      <c r="H531" s="30">
        <f t="shared" si="43"/>
        <v>92.8371631</v>
      </c>
    </row>
    <row r="532" spans="1:8" ht="12.75" customHeight="1">
      <c r="A532" s="26" t="s">
        <v>50</v>
      </c>
      <c r="B532" s="17">
        <v>9.1068148</v>
      </c>
      <c r="C532" s="17">
        <v>1.8693809</v>
      </c>
      <c r="D532" s="17">
        <f t="shared" si="42"/>
        <v>10.9761957</v>
      </c>
      <c r="E532" s="41"/>
      <c r="F532" s="17">
        <v>6.9650777</v>
      </c>
      <c r="G532" s="17">
        <v>1.494399</v>
      </c>
      <c r="H532" s="30">
        <f t="shared" si="43"/>
        <v>8.4594767</v>
      </c>
    </row>
    <row r="533" spans="1:8" ht="12.75" customHeight="1">
      <c r="A533" s="27" t="s">
        <v>115</v>
      </c>
      <c r="B533" s="17">
        <v>10.3118592</v>
      </c>
      <c r="C533" s="17">
        <v>4.4981296</v>
      </c>
      <c r="D533" s="17">
        <f t="shared" si="42"/>
        <v>14.809988800000001</v>
      </c>
      <c r="E533" s="41"/>
      <c r="F533" s="17">
        <v>8.1443893</v>
      </c>
      <c r="G533" s="17">
        <v>3.6352728</v>
      </c>
      <c r="H533" s="30">
        <f t="shared" si="43"/>
        <v>11.7796621</v>
      </c>
    </row>
    <row r="534" spans="1:8" ht="12.75" customHeight="1">
      <c r="A534" s="27" t="s">
        <v>13</v>
      </c>
      <c r="B534" s="17">
        <v>0.074763</v>
      </c>
      <c r="C534" s="17">
        <v>0.06031</v>
      </c>
      <c r="D534" s="17">
        <f t="shared" si="42"/>
        <v>0.135073</v>
      </c>
      <c r="E534" s="41"/>
      <c r="F534" s="17">
        <v>0.065848</v>
      </c>
      <c r="G534" s="17">
        <v>0.049539</v>
      </c>
      <c r="H534" s="30">
        <f t="shared" si="43"/>
        <v>0.115387</v>
      </c>
    </row>
    <row r="535" spans="1:8" ht="12.75" customHeight="1">
      <c r="A535" s="27" t="s">
        <v>11</v>
      </c>
      <c r="B535" s="17">
        <v>2.0630248</v>
      </c>
      <c r="C535" s="17">
        <v>1.1109599</v>
      </c>
      <c r="D535" s="17">
        <f t="shared" si="42"/>
        <v>3.1739847</v>
      </c>
      <c r="E535" s="41"/>
      <c r="F535" s="17">
        <v>1.8115628</v>
      </c>
      <c r="G535" s="17">
        <v>0.9324189</v>
      </c>
      <c r="H535" s="30">
        <f t="shared" si="43"/>
        <v>2.7439817</v>
      </c>
    </row>
    <row r="536" spans="1:8" ht="16.5" customHeight="1">
      <c r="A536" s="21" t="s">
        <v>70</v>
      </c>
      <c r="B536" s="41"/>
      <c r="C536" s="41"/>
      <c r="D536" s="17"/>
      <c r="E536" s="41"/>
      <c r="F536" s="41"/>
      <c r="G536" s="41"/>
      <c r="H536" s="30"/>
    </row>
    <row r="537" spans="1:8" ht="12.75" customHeight="1">
      <c r="A537" s="27" t="s">
        <v>114</v>
      </c>
      <c r="B537" s="17">
        <v>52.5755312</v>
      </c>
      <c r="C537" s="17">
        <v>17.7669407</v>
      </c>
      <c r="D537" s="17">
        <f t="shared" si="42"/>
        <v>70.34247189999999</v>
      </c>
      <c r="E537" s="41"/>
      <c r="F537" s="17">
        <v>39.5659123</v>
      </c>
      <c r="G537" s="17">
        <v>12.8486798</v>
      </c>
      <c r="H537" s="30">
        <f t="shared" si="43"/>
        <v>52.4145921</v>
      </c>
    </row>
    <row r="538" spans="1:8" ht="12.75" customHeight="1">
      <c r="A538" s="26" t="s">
        <v>50</v>
      </c>
      <c r="B538" s="17">
        <v>3.8618586</v>
      </c>
      <c r="C538" s="17">
        <v>1.1105968</v>
      </c>
      <c r="D538" s="17">
        <f t="shared" si="42"/>
        <v>4.9724554</v>
      </c>
      <c r="E538" s="41"/>
      <c r="F538" s="17">
        <v>2.6188958</v>
      </c>
      <c r="G538" s="17">
        <v>0.7672469</v>
      </c>
      <c r="H538" s="30">
        <f t="shared" si="43"/>
        <v>3.3861427</v>
      </c>
    </row>
    <row r="539" spans="1:8" ht="12.75" customHeight="1">
      <c r="A539" s="27" t="s">
        <v>115</v>
      </c>
      <c r="B539" s="17">
        <v>6.4041868</v>
      </c>
      <c r="C539" s="17">
        <v>3.0351679</v>
      </c>
      <c r="D539" s="17">
        <f t="shared" si="42"/>
        <v>9.439354699999999</v>
      </c>
      <c r="E539" s="41"/>
      <c r="F539" s="17">
        <v>5.1799367</v>
      </c>
      <c r="G539" s="17">
        <v>2.2430998</v>
      </c>
      <c r="H539" s="30">
        <f t="shared" si="43"/>
        <v>7.4230365</v>
      </c>
    </row>
    <row r="540" spans="1:8" ht="12.75" customHeight="1">
      <c r="A540" s="27" t="s">
        <v>13</v>
      </c>
      <c r="B540" s="17">
        <v>0.026315</v>
      </c>
      <c r="C540" s="17">
        <v>0.016428</v>
      </c>
      <c r="D540" s="17">
        <f t="shared" si="42"/>
        <v>0.042743</v>
      </c>
      <c r="E540" s="41"/>
      <c r="F540" s="17">
        <v>0.026585</v>
      </c>
      <c r="G540" s="17">
        <v>0.041109</v>
      </c>
      <c r="H540" s="30">
        <f t="shared" si="43"/>
        <v>0.067694</v>
      </c>
    </row>
    <row r="541" spans="1:8" ht="12.75" customHeight="1">
      <c r="A541" s="27" t="s">
        <v>11</v>
      </c>
      <c r="B541" s="17">
        <v>1.2750839</v>
      </c>
      <c r="C541" s="17">
        <v>0.7572008</v>
      </c>
      <c r="D541" s="17">
        <f t="shared" si="42"/>
        <v>2.0322847</v>
      </c>
      <c r="E541" s="41"/>
      <c r="F541" s="17">
        <v>1.0069769</v>
      </c>
      <c r="G541" s="17">
        <v>0.4404129</v>
      </c>
      <c r="H541" s="30">
        <f t="shared" si="43"/>
        <v>1.4473897999999998</v>
      </c>
    </row>
    <row r="542" spans="1:8" ht="16.5" customHeight="1">
      <c r="A542" s="21" t="s">
        <v>71</v>
      </c>
      <c r="B542" s="41"/>
      <c r="C542" s="41"/>
      <c r="D542" s="17"/>
      <c r="E542" s="41"/>
      <c r="F542" s="41"/>
      <c r="G542" s="41"/>
      <c r="H542" s="30"/>
    </row>
    <row r="543" spans="1:8" ht="12.75" customHeight="1">
      <c r="A543" s="27" t="s">
        <v>114</v>
      </c>
      <c r="B543" s="17">
        <v>24.0887907</v>
      </c>
      <c r="C543" s="17">
        <v>8.9209189</v>
      </c>
      <c r="D543" s="17">
        <f t="shared" si="42"/>
        <v>33.0097096</v>
      </c>
      <c r="E543" s="41"/>
      <c r="F543" s="17">
        <v>17.4585048</v>
      </c>
      <c r="G543" s="17">
        <v>5.4842539</v>
      </c>
      <c r="H543" s="30">
        <f t="shared" si="43"/>
        <v>22.9427587</v>
      </c>
    </row>
    <row r="544" spans="1:8" ht="12.75" customHeight="1">
      <c r="A544" s="26" t="s">
        <v>50</v>
      </c>
      <c r="B544" s="17">
        <v>0.827564</v>
      </c>
      <c r="C544" s="17">
        <v>0.489204</v>
      </c>
      <c r="D544" s="17">
        <f t="shared" si="42"/>
        <v>1.316768</v>
      </c>
      <c r="E544" s="41"/>
      <c r="F544" s="17">
        <v>0.555091</v>
      </c>
      <c r="G544" s="17">
        <v>0.272015</v>
      </c>
      <c r="H544" s="30">
        <f t="shared" si="43"/>
        <v>0.827106</v>
      </c>
    </row>
    <row r="545" spans="1:8" ht="12.75" customHeight="1">
      <c r="A545" s="27" t="s">
        <v>115</v>
      </c>
      <c r="B545" s="17">
        <v>2.7782168</v>
      </c>
      <c r="C545" s="17">
        <v>1.390726</v>
      </c>
      <c r="D545" s="17">
        <f t="shared" si="42"/>
        <v>4.1689428</v>
      </c>
      <c r="E545" s="41"/>
      <c r="F545" s="17">
        <v>1.9963839</v>
      </c>
      <c r="G545" s="17">
        <v>0.8653329</v>
      </c>
      <c r="H545" s="30">
        <f t="shared" si="43"/>
        <v>2.8617168</v>
      </c>
    </row>
    <row r="546" spans="1:8" ht="12.75" customHeight="1">
      <c r="A546" s="27" t="s">
        <v>13</v>
      </c>
      <c r="B546" s="17">
        <v>0.03722</v>
      </c>
      <c r="C546" s="17">
        <v>0.013043</v>
      </c>
      <c r="D546" s="17">
        <f>B546+C546</f>
        <v>0.050263</v>
      </c>
      <c r="E546" s="41"/>
      <c r="F546" s="70" t="s">
        <v>16</v>
      </c>
      <c r="G546" s="17">
        <v>0.012341</v>
      </c>
      <c r="H546" s="30">
        <f>SUM(F546,G546)</f>
        <v>0.012341</v>
      </c>
    </row>
    <row r="547" spans="1:8" ht="12.75" customHeight="1">
      <c r="A547" s="27" t="s">
        <v>11</v>
      </c>
      <c r="B547" s="17">
        <v>0.512062</v>
      </c>
      <c r="C547" s="17">
        <v>0.284841</v>
      </c>
      <c r="D547" s="17">
        <f t="shared" si="42"/>
        <v>0.796903</v>
      </c>
      <c r="E547" s="41"/>
      <c r="F547" s="17">
        <v>0.276145</v>
      </c>
      <c r="G547" s="70">
        <v>0.177249</v>
      </c>
      <c r="H547" s="30">
        <f>SUM(F547:G547)</f>
        <v>0.45339399999999996</v>
      </c>
    </row>
    <row r="548" spans="1:8" ht="16.5" customHeight="1">
      <c r="A548" s="21" t="s">
        <v>7</v>
      </c>
      <c r="B548" s="41"/>
      <c r="C548" s="41"/>
      <c r="D548" s="17"/>
      <c r="E548" s="41"/>
      <c r="F548" s="41"/>
      <c r="G548" s="41"/>
      <c r="H548" s="30"/>
    </row>
    <row r="549" spans="1:10" ht="12.75" customHeight="1">
      <c r="A549" s="27" t="s">
        <v>114</v>
      </c>
      <c r="B549" s="17">
        <f aca="true" t="shared" si="44" ref="B549:C553">B513+B519+B525+B531+B537+B543</f>
        <v>601.1584419999999</v>
      </c>
      <c r="C549" s="17">
        <f t="shared" si="44"/>
        <v>246.53470670000002</v>
      </c>
      <c r="D549" s="17">
        <f>B549+C549</f>
        <v>847.6931486999999</v>
      </c>
      <c r="E549" s="17"/>
      <c r="F549" s="17">
        <f aca="true" t="shared" si="45" ref="F549:G553">F513+F519+F525+F531+F537+F543</f>
        <v>469.4734196</v>
      </c>
      <c r="G549" s="17">
        <f t="shared" si="45"/>
        <v>181.82345550000002</v>
      </c>
      <c r="H549" s="30">
        <f t="shared" si="43"/>
        <v>651.2968751000001</v>
      </c>
      <c r="I549" s="88"/>
      <c r="J549" s="88"/>
    </row>
    <row r="550" spans="1:10" ht="12.75" customHeight="1">
      <c r="A550" s="26" t="s">
        <v>50</v>
      </c>
      <c r="B550" s="17">
        <f t="shared" si="44"/>
        <v>52.0751392</v>
      </c>
      <c r="C550" s="17">
        <f t="shared" si="44"/>
        <v>9.4879622</v>
      </c>
      <c r="D550" s="17">
        <f>B550+C550</f>
        <v>61.5631014</v>
      </c>
      <c r="E550" s="17"/>
      <c r="F550" s="17">
        <f t="shared" si="45"/>
        <v>40.729061699999995</v>
      </c>
      <c r="G550" s="17">
        <f t="shared" si="45"/>
        <v>7.6038792</v>
      </c>
      <c r="H550" s="30">
        <f t="shared" si="43"/>
        <v>48.3329409</v>
      </c>
      <c r="I550" s="88"/>
      <c r="J550" s="88"/>
    </row>
    <row r="551" spans="1:8" ht="12.75" customHeight="1">
      <c r="A551" s="27" t="s">
        <v>115</v>
      </c>
      <c r="B551" s="35">
        <f t="shared" si="44"/>
        <v>76.48658250000001</v>
      </c>
      <c r="C551" s="35">
        <f t="shared" si="44"/>
        <v>45.280578399999996</v>
      </c>
      <c r="D551" s="17">
        <f>B551+C551</f>
        <v>121.76716090000001</v>
      </c>
      <c r="E551" s="35"/>
      <c r="F551" s="17">
        <f t="shared" si="45"/>
        <v>59.3659816</v>
      </c>
      <c r="G551" s="17">
        <f t="shared" si="45"/>
        <v>33.86163</v>
      </c>
      <c r="H551" s="30">
        <f t="shared" si="43"/>
        <v>93.22761159999999</v>
      </c>
    </row>
    <row r="552" spans="1:8" ht="12.75" customHeight="1">
      <c r="A552" s="27" t="s">
        <v>13</v>
      </c>
      <c r="B552" s="35">
        <f t="shared" si="44"/>
        <v>0.4053709</v>
      </c>
      <c r="C552" s="35">
        <f t="shared" si="44"/>
        <v>0.35328400000000004</v>
      </c>
      <c r="D552" s="17">
        <f>B552+C552</f>
        <v>0.7586549</v>
      </c>
      <c r="E552" s="35">
        <f>E516+E522+E528+E534+E540+E546</f>
        <v>0</v>
      </c>
      <c r="F552" s="35">
        <f>SUM(F516+F522+F528+F534,F540,F546)</f>
        <v>0.34110900000000005</v>
      </c>
      <c r="G552" s="35">
        <f t="shared" si="45"/>
        <v>0.274505</v>
      </c>
      <c r="H552" s="30">
        <f>F552+G552</f>
        <v>0.6156140000000001</v>
      </c>
    </row>
    <row r="553" spans="1:8" ht="12.75" customHeight="1">
      <c r="A553" s="20" t="s">
        <v>11</v>
      </c>
      <c r="B553" s="35">
        <f t="shared" si="44"/>
        <v>10.165983600000002</v>
      </c>
      <c r="C553" s="19">
        <f t="shared" si="44"/>
        <v>7.9523814999999995</v>
      </c>
      <c r="D553" s="17">
        <f>B553+C553</f>
        <v>18.118365100000002</v>
      </c>
      <c r="E553" s="19"/>
      <c r="F553" s="19">
        <f t="shared" si="45"/>
        <v>8.318079599999999</v>
      </c>
      <c r="G553" s="19">
        <f t="shared" si="45"/>
        <v>6.0601864</v>
      </c>
      <c r="H553" s="32">
        <f>F553+G553</f>
        <v>14.378266</v>
      </c>
    </row>
    <row r="554" spans="1:7" ht="38.25" customHeight="1">
      <c r="A554" s="109" t="s">
        <v>118</v>
      </c>
      <c r="B554" s="109"/>
      <c r="C554" s="109"/>
      <c r="D554" s="109"/>
      <c r="E554" s="109"/>
      <c r="F554" s="109"/>
      <c r="G554" s="109"/>
    </row>
    <row r="555" spans="1:5" ht="13.5" customHeight="1">
      <c r="A555" s="4"/>
      <c r="B555" s="8"/>
      <c r="C555" s="8"/>
      <c r="D555" s="8"/>
      <c r="E555" s="8"/>
    </row>
    <row r="556" spans="1:5" ht="12.75">
      <c r="A556" s="123" t="s">
        <v>35</v>
      </c>
      <c r="B556" s="123"/>
      <c r="C556" s="123"/>
      <c r="D556" s="123"/>
      <c r="E556" s="48"/>
    </row>
    <row r="557" spans="1:7" ht="27" customHeight="1">
      <c r="A557" s="121" t="s">
        <v>124</v>
      </c>
      <c r="B557" s="121"/>
      <c r="C557" s="121"/>
      <c r="D557" s="121"/>
      <c r="E557" s="121"/>
      <c r="F557" s="121"/>
      <c r="G557" s="121"/>
    </row>
    <row r="558" spans="1:8" ht="15.75" customHeight="1">
      <c r="A558" s="46"/>
      <c r="B558" s="83" t="s">
        <v>112</v>
      </c>
      <c r="C558" s="51"/>
      <c r="D558" s="47"/>
      <c r="E558" s="47"/>
      <c r="F558" s="84" t="s">
        <v>113</v>
      </c>
      <c r="G558" s="47"/>
      <c r="H558" s="47"/>
    </row>
    <row r="559" spans="1:8" ht="15.75" customHeight="1">
      <c r="A559" s="20"/>
      <c r="B559" s="43" t="s">
        <v>8</v>
      </c>
      <c r="C559" s="43" t="s">
        <v>9</v>
      </c>
      <c r="D559" s="45" t="s">
        <v>7</v>
      </c>
      <c r="E559" s="45"/>
      <c r="F559" s="43" t="s">
        <v>8</v>
      </c>
      <c r="G559" s="43" t="s">
        <v>9</v>
      </c>
      <c r="H559" s="45" t="s">
        <v>7</v>
      </c>
    </row>
    <row r="560" spans="1:8" ht="16.5" customHeight="1">
      <c r="A560" s="21" t="s">
        <v>0</v>
      </c>
      <c r="B560" s="27"/>
      <c r="C560" s="27"/>
      <c r="D560" s="27"/>
      <c r="E560" s="27"/>
      <c r="F560" s="27"/>
      <c r="G560" s="27"/>
      <c r="H560" s="27"/>
    </row>
    <row r="561" spans="1:9" ht="12.75">
      <c r="A561" s="27" t="s">
        <v>116</v>
      </c>
      <c r="B561" s="22">
        <v>3802</v>
      </c>
      <c r="C561" s="22">
        <v>2057</v>
      </c>
      <c r="D561" s="22">
        <f>B561+C561</f>
        <v>5859</v>
      </c>
      <c r="E561" s="42"/>
      <c r="F561" s="22">
        <v>5042</v>
      </c>
      <c r="G561" s="22">
        <v>2658</v>
      </c>
      <c r="H561" s="22">
        <f>F561+G561</f>
        <v>7700</v>
      </c>
      <c r="I561" s="90"/>
    </row>
    <row r="562" spans="1:8" ht="12.75">
      <c r="A562" s="26" t="s">
        <v>50</v>
      </c>
      <c r="B562" s="22">
        <v>1701</v>
      </c>
      <c r="C562" s="22">
        <v>458</v>
      </c>
      <c r="D562" s="22">
        <f aca="true" t="shared" si="46" ref="D562:D577">B562+C562</f>
        <v>2159</v>
      </c>
      <c r="E562" s="42"/>
      <c r="F562" s="22">
        <v>2420</v>
      </c>
      <c r="G562" s="22">
        <v>642</v>
      </c>
      <c r="H562" s="53">
        <f aca="true" t="shared" si="47" ref="H562:H577">F562+G562</f>
        <v>3062</v>
      </c>
    </row>
    <row r="563" spans="1:9" ht="12.75">
      <c r="A563" s="27" t="s">
        <v>117</v>
      </c>
      <c r="B563" s="22">
        <v>1569</v>
      </c>
      <c r="C563" s="22">
        <v>1019</v>
      </c>
      <c r="D563" s="22">
        <f t="shared" si="46"/>
        <v>2588</v>
      </c>
      <c r="E563" s="42"/>
      <c r="F563" s="22">
        <v>1829</v>
      </c>
      <c r="G563" s="22">
        <v>1238</v>
      </c>
      <c r="H563" s="22">
        <f t="shared" si="47"/>
        <v>3067</v>
      </c>
      <c r="I563" s="91"/>
    </row>
    <row r="564" spans="1:8" ht="12.75">
      <c r="A564" s="27" t="s">
        <v>13</v>
      </c>
      <c r="B564" s="22">
        <v>4</v>
      </c>
      <c r="C564" s="85">
        <v>4</v>
      </c>
      <c r="D564" s="22">
        <f>SUM(B564,C564)</f>
        <v>8</v>
      </c>
      <c r="E564" s="42"/>
      <c r="F564" s="22">
        <v>3</v>
      </c>
      <c r="G564" s="87" t="s">
        <v>128</v>
      </c>
      <c r="H564" s="22">
        <f>SUM(F564,G564)</f>
        <v>3</v>
      </c>
    </row>
    <row r="565" spans="1:8" ht="12.75">
      <c r="A565" s="27" t="s">
        <v>11</v>
      </c>
      <c r="B565" s="22">
        <v>14</v>
      </c>
      <c r="C565" s="22">
        <v>16</v>
      </c>
      <c r="D565" s="22">
        <f t="shared" si="46"/>
        <v>30</v>
      </c>
      <c r="E565" s="42"/>
      <c r="F565" s="22">
        <v>21</v>
      </c>
      <c r="G565" s="22">
        <v>23</v>
      </c>
      <c r="H565" s="22">
        <f t="shared" si="47"/>
        <v>44</v>
      </c>
    </row>
    <row r="566" spans="1:8" ht="16.5" customHeight="1">
      <c r="A566" s="21" t="s">
        <v>10</v>
      </c>
      <c r="B566" s="42"/>
      <c r="C566" s="42"/>
      <c r="D566" s="22"/>
      <c r="E566" s="42"/>
      <c r="F566" s="42"/>
      <c r="G566" s="42"/>
      <c r="H566" s="22"/>
    </row>
    <row r="567" spans="1:8" ht="12.75">
      <c r="A567" s="27" t="s">
        <v>116</v>
      </c>
      <c r="B567" s="22">
        <v>29621</v>
      </c>
      <c r="C567" s="22">
        <v>21440</v>
      </c>
      <c r="D567" s="22">
        <f t="shared" si="46"/>
        <v>51061</v>
      </c>
      <c r="E567" s="42"/>
      <c r="F567" s="22">
        <v>30033</v>
      </c>
      <c r="G567" s="22">
        <v>21163</v>
      </c>
      <c r="H567" s="22">
        <f t="shared" si="47"/>
        <v>51196</v>
      </c>
    </row>
    <row r="568" spans="1:8" ht="12.75">
      <c r="A568" s="26" t="s">
        <v>50</v>
      </c>
      <c r="B568" s="22">
        <v>7668</v>
      </c>
      <c r="C568" s="22">
        <v>1503</v>
      </c>
      <c r="D568" s="22">
        <f t="shared" si="46"/>
        <v>9171</v>
      </c>
      <c r="E568" s="42"/>
      <c r="F568" s="22">
        <v>7527</v>
      </c>
      <c r="G568" s="22">
        <v>1342</v>
      </c>
      <c r="H568" s="22">
        <f t="shared" si="47"/>
        <v>8869</v>
      </c>
    </row>
    <row r="569" spans="1:8" ht="12.75">
      <c r="A569" s="27" t="s">
        <v>117</v>
      </c>
      <c r="B569" s="22">
        <v>17534</v>
      </c>
      <c r="C569" s="22">
        <v>12196</v>
      </c>
      <c r="D569" s="22">
        <f t="shared" si="46"/>
        <v>29730</v>
      </c>
      <c r="E569" s="42"/>
      <c r="F569" s="22">
        <v>17047</v>
      </c>
      <c r="G569" s="22">
        <v>11282</v>
      </c>
      <c r="H569" s="22">
        <f t="shared" si="47"/>
        <v>28329</v>
      </c>
    </row>
    <row r="570" spans="1:8" ht="12.75">
      <c r="A570" s="27" t="s">
        <v>13</v>
      </c>
      <c r="B570" s="22">
        <v>840</v>
      </c>
      <c r="C570" s="22">
        <v>513</v>
      </c>
      <c r="D570" s="22">
        <f t="shared" si="46"/>
        <v>1353</v>
      </c>
      <c r="E570" s="42"/>
      <c r="F570" s="22">
        <v>820</v>
      </c>
      <c r="G570" s="22">
        <v>432</v>
      </c>
      <c r="H570" s="22">
        <f t="shared" si="47"/>
        <v>1252</v>
      </c>
    </row>
    <row r="571" spans="1:8" ht="12.75">
      <c r="A571" s="27" t="s">
        <v>11</v>
      </c>
      <c r="B571" s="22">
        <v>904</v>
      </c>
      <c r="C571" s="22">
        <v>723</v>
      </c>
      <c r="D571" s="22">
        <f t="shared" si="46"/>
        <v>1627</v>
      </c>
      <c r="E571" s="42"/>
      <c r="F571" s="22">
        <v>794</v>
      </c>
      <c r="G571" s="22">
        <v>588</v>
      </c>
      <c r="H571" s="22">
        <f t="shared" si="47"/>
        <v>1382</v>
      </c>
    </row>
    <row r="572" spans="1:8" ht="16.5" customHeight="1">
      <c r="A572" s="21" t="s">
        <v>3</v>
      </c>
      <c r="B572" s="42"/>
      <c r="C572" s="42"/>
      <c r="D572" s="22"/>
      <c r="E572" s="42"/>
      <c r="F572" s="42"/>
      <c r="G572" s="42"/>
      <c r="H572" s="22"/>
    </row>
    <row r="573" spans="1:10" ht="12.75">
      <c r="A573" s="27" t="s">
        <v>116</v>
      </c>
      <c r="B573" s="22">
        <v>146932</v>
      </c>
      <c r="C573" s="22">
        <v>101352</v>
      </c>
      <c r="D573" s="22">
        <f t="shared" si="46"/>
        <v>248284</v>
      </c>
      <c r="E573" s="42"/>
      <c r="F573" s="22">
        <v>149903</v>
      </c>
      <c r="G573" s="22">
        <v>103155</v>
      </c>
      <c r="H573" s="22">
        <f t="shared" si="47"/>
        <v>253058</v>
      </c>
      <c r="I573" s="89"/>
      <c r="J573" s="89"/>
    </row>
    <row r="574" spans="1:8" ht="12.75">
      <c r="A574" s="26" t="s">
        <v>50</v>
      </c>
      <c r="B574" s="22">
        <v>26679</v>
      </c>
      <c r="C574" s="22">
        <v>6000</v>
      </c>
      <c r="D574" s="22">
        <f t="shared" si="46"/>
        <v>32679</v>
      </c>
      <c r="E574" s="42"/>
      <c r="F574" s="22">
        <v>26096</v>
      </c>
      <c r="G574" s="22">
        <v>5811</v>
      </c>
      <c r="H574" s="22">
        <f t="shared" si="47"/>
        <v>31907</v>
      </c>
    </row>
    <row r="575" spans="1:8" ht="12.75">
      <c r="A575" s="27" t="s">
        <v>117</v>
      </c>
      <c r="B575" s="22">
        <v>104944</v>
      </c>
      <c r="C575" s="22">
        <v>72124</v>
      </c>
      <c r="D575" s="22">
        <f t="shared" si="46"/>
        <v>177068</v>
      </c>
      <c r="E575" s="42"/>
      <c r="F575" s="22">
        <v>104757</v>
      </c>
      <c r="G575" s="22">
        <v>71701</v>
      </c>
      <c r="H575" s="22">
        <f t="shared" si="47"/>
        <v>176458</v>
      </c>
    </row>
    <row r="576" spans="1:8" ht="12.75">
      <c r="A576" s="27" t="s">
        <v>13</v>
      </c>
      <c r="B576" s="22">
        <v>2240</v>
      </c>
      <c r="C576" s="22">
        <v>1155</v>
      </c>
      <c r="D576" s="22">
        <f t="shared" si="46"/>
        <v>3395</v>
      </c>
      <c r="E576" s="42"/>
      <c r="F576" s="22">
        <v>1987</v>
      </c>
      <c r="G576" s="22">
        <v>998</v>
      </c>
      <c r="H576" s="22">
        <f t="shared" si="47"/>
        <v>2985</v>
      </c>
    </row>
    <row r="577" spans="1:8" ht="12.75">
      <c r="A577" s="27" t="s">
        <v>11</v>
      </c>
      <c r="B577" s="23">
        <v>7904</v>
      </c>
      <c r="C577" s="23">
        <v>4921</v>
      </c>
      <c r="D577" s="22">
        <f t="shared" si="46"/>
        <v>12825</v>
      </c>
      <c r="E577" s="58"/>
      <c r="F577" s="23">
        <v>7361</v>
      </c>
      <c r="G577" s="23">
        <v>4557</v>
      </c>
      <c r="H577" s="22">
        <f t="shared" si="47"/>
        <v>11918</v>
      </c>
    </row>
    <row r="578" spans="1:8" ht="37.5" customHeight="1">
      <c r="A578" s="109" t="s">
        <v>119</v>
      </c>
      <c r="B578" s="109"/>
      <c r="C578" s="109"/>
      <c r="D578" s="109"/>
      <c r="E578" s="109"/>
      <c r="F578" s="109"/>
      <c r="G578" s="109"/>
      <c r="H578" s="109"/>
    </row>
    <row r="579" spans="1:5" ht="12.75" customHeight="1">
      <c r="A579" s="4"/>
      <c r="B579" s="2"/>
      <c r="C579" s="2"/>
      <c r="D579" s="2"/>
      <c r="E579" s="2"/>
    </row>
    <row r="580" spans="1:5" ht="12.75" customHeight="1">
      <c r="A580" s="4"/>
      <c r="B580" s="2"/>
      <c r="C580" s="2"/>
      <c r="D580" s="2"/>
      <c r="E580" s="2"/>
    </row>
    <row r="581" spans="1:5" ht="12.75">
      <c r="A581" s="4"/>
      <c r="B581" s="8"/>
      <c r="C581" s="8"/>
      <c r="D581" s="8"/>
      <c r="E581" s="8"/>
    </row>
    <row r="582" spans="1:5" ht="12.75">
      <c r="A582" s="123" t="s">
        <v>36</v>
      </c>
      <c r="B582" s="123"/>
      <c r="C582" s="123"/>
      <c r="D582" s="123"/>
      <c r="E582" s="48"/>
    </row>
    <row r="583" spans="1:7" ht="27" customHeight="1">
      <c r="A583" s="121" t="s">
        <v>99</v>
      </c>
      <c r="B583" s="121"/>
      <c r="C583" s="121"/>
      <c r="D583" s="121"/>
      <c r="E583" s="121"/>
      <c r="F583" s="121"/>
      <c r="G583" s="121"/>
    </row>
    <row r="584" spans="1:8" ht="15.75" customHeight="1">
      <c r="A584" s="46"/>
      <c r="B584" s="83" t="s">
        <v>112</v>
      </c>
      <c r="C584" s="51"/>
      <c r="D584" s="47"/>
      <c r="E584" s="47"/>
      <c r="F584" s="84" t="s">
        <v>113</v>
      </c>
      <c r="G584" s="47"/>
      <c r="H584" s="47"/>
    </row>
    <row r="585" spans="1:8" ht="15.75" customHeight="1">
      <c r="A585" s="20"/>
      <c r="B585" s="43" t="s">
        <v>8</v>
      </c>
      <c r="C585" s="43" t="s">
        <v>9</v>
      </c>
      <c r="D585" s="45" t="s">
        <v>7</v>
      </c>
      <c r="E585" s="45"/>
      <c r="F585" s="43" t="s">
        <v>8</v>
      </c>
      <c r="G585" s="43" t="s">
        <v>9</v>
      </c>
      <c r="H585" s="45" t="s">
        <v>7</v>
      </c>
    </row>
    <row r="586" spans="1:8" ht="16.5" customHeight="1">
      <c r="A586" s="21" t="s">
        <v>0</v>
      </c>
      <c r="B586" s="27"/>
      <c r="C586" s="27"/>
      <c r="D586" s="17"/>
      <c r="E586" s="17"/>
      <c r="F586" s="17"/>
      <c r="G586" s="17"/>
      <c r="H586" s="27"/>
    </row>
    <row r="587" spans="1:9" ht="12.75">
      <c r="A587" s="27" t="s">
        <v>116</v>
      </c>
      <c r="B587" s="17">
        <v>27.7418143</v>
      </c>
      <c r="C587" s="17">
        <v>16.0018797</v>
      </c>
      <c r="D587" s="17">
        <f>B587+C587</f>
        <v>43.743694000000005</v>
      </c>
      <c r="E587" s="41"/>
      <c r="F587" s="17">
        <v>36.7483117</v>
      </c>
      <c r="G587" s="17">
        <v>19.8826687</v>
      </c>
      <c r="H587" s="17">
        <f>F587+G587</f>
        <v>56.6309804</v>
      </c>
      <c r="I587" s="90"/>
    </row>
    <row r="588" spans="1:8" ht="12.75">
      <c r="A588" s="26" t="s">
        <v>50</v>
      </c>
      <c r="B588" s="17">
        <v>3.2092295</v>
      </c>
      <c r="C588" s="17">
        <v>1.0150603</v>
      </c>
      <c r="D588" s="17">
        <f aca="true" t="shared" si="48" ref="D588:D606">B588+C588</f>
        <v>4.2242898</v>
      </c>
      <c r="E588" s="41"/>
      <c r="F588" s="17">
        <v>5.0350871</v>
      </c>
      <c r="G588" s="17">
        <v>1.4736649</v>
      </c>
      <c r="H588" s="54">
        <f aca="true" t="shared" si="49" ref="H588:H606">F588+G588</f>
        <v>6.508752</v>
      </c>
    </row>
    <row r="589" spans="1:9" ht="12.75">
      <c r="A589" s="27" t="s">
        <v>117</v>
      </c>
      <c r="B589" s="17">
        <v>22.3369568</v>
      </c>
      <c r="C589" s="17">
        <v>15.209849</v>
      </c>
      <c r="D589" s="17">
        <f t="shared" si="48"/>
        <v>37.5468058</v>
      </c>
      <c r="E589" s="41"/>
      <c r="F589" s="17">
        <v>25.1403231</v>
      </c>
      <c r="G589" s="17">
        <v>17.7402723</v>
      </c>
      <c r="H589" s="17">
        <f t="shared" si="49"/>
        <v>42.880595400000004</v>
      </c>
      <c r="I589" s="91"/>
    </row>
    <row r="590" spans="1:8" ht="12.75">
      <c r="A590" s="27" t="s">
        <v>13</v>
      </c>
      <c r="B590" s="17">
        <v>0.010431</v>
      </c>
      <c r="C590" s="17">
        <v>0.008942</v>
      </c>
      <c r="D590" s="17">
        <f t="shared" si="48"/>
        <v>0.019373</v>
      </c>
      <c r="E590" s="41"/>
      <c r="F590" s="17">
        <v>0.009346</v>
      </c>
      <c r="G590" s="17">
        <v>0.008532</v>
      </c>
      <c r="H590" s="17">
        <f t="shared" si="49"/>
        <v>0.017877999999999998</v>
      </c>
    </row>
    <row r="591" spans="1:8" ht="12.75">
      <c r="A591" s="27" t="s">
        <v>11</v>
      </c>
      <c r="B591" s="17">
        <v>0.0407886</v>
      </c>
      <c r="C591" s="17">
        <v>0.0721807</v>
      </c>
      <c r="D591" s="17">
        <f t="shared" si="48"/>
        <v>0.1129693</v>
      </c>
      <c r="E591" s="41"/>
      <c r="F591" s="17">
        <v>0.0972499</v>
      </c>
      <c r="G591" s="17">
        <v>0.1144888</v>
      </c>
      <c r="H591" s="17">
        <f t="shared" si="49"/>
        <v>0.2117387</v>
      </c>
    </row>
    <row r="592" spans="1:8" ht="16.5" customHeight="1">
      <c r="A592" s="21" t="s">
        <v>10</v>
      </c>
      <c r="B592" s="41"/>
      <c r="C592" s="41"/>
      <c r="D592" s="17"/>
      <c r="E592" s="41"/>
      <c r="F592" s="41"/>
      <c r="G592" s="41"/>
      <c r="H592" s="17"/>
    </row>
    <row r="593" spans="1:8" ht="12.75">
      <c r="A593" s="27" t="s">
        <v>116</v>
      </c>
      <c r="B593" s="17">
        <v>323.3395972</v>
      </c>
      <c r="C593" s="17">
        <v>243.6137644</v>
      </c>
      <c r="D593" s="17">
        <f t="shared" si="48"/>
        <v>566.9533616</v>
      </c>
      <c r="E593" s="41"/>
      <c r="F593" s="17">
        <v>288.281701</v>
      </c>
      <c r="G593" s="17">
        <v>211.114105</v>
      </c>
      <c r="H593" s="17">
        <f t="shared" si="49"/>
        <v>499.395806</v>
      </c>
    </row>
    <row r="594" spans="1:8" ht="12.75">
      <c r="A594" s="26" t="s">
        <v>50</v>
      </c>
      <c r="B594" s="17">
        <v>20.6293266</v>
      </c>
      <c r="C594" s="17">
        <v>3.9081142</v>
      </c>
      <c r="D594" s="17">
        <f t="shared" si="48"/>
        <v>24.5374408</v>
      </c>
      <c r="E594" s="41"/>
      <c r="F594" s="17">
        <v>17.7314361</v>
      </c>
      <c r="G594" s="17">
        <v>3.0448026</v>
      </c>
      <c r="H594" s="17">
        <f t="shared" si="49"/>
        <v>20.7762387</v>
      </c>
    </row>
    <row r="595" spans="1:8" ht="12.75">
      <c r="A595" s="27" t="s">
        <v>117</v>
      </c>
      <c r="B595" s="17">
        <v>395.9250909</v>
      </c>
      <c r="C595" s="17">
        <v>277.6509032</v>
      </c>
      <c r="D595" s="17">
        <f t="shared" si="48"/>
        <v>673.5759941</v>
      </c>
      <c r="E595" s="41"/>
      <c r="F595" s="17">
        <v>338.945601</v>
      </c>
      <c r="G595" s="17">
        <v>226.0350148</v>
      </c>
      <c r="H595" s="17">
        <f t="shared" si="49"/>
        <v>564.9806158</v>
      </c>
    </row>
    <row r="596" spans="1:8" ht="12.75">
      <c r="A596" s="27" t="s">
        <v>13</v>
      </c>
      <c r="B596" s="17">
        <v>15.6034834</v>
      </c>
      <c r="C596" s="17">
        <v>9.4264393</v>
      </c>
      <c r="D596" s="17">
        <f t="shared" si="48"/>
        <v>25.0299227</v>
      </c>
      <c r="E596" s="41"/>
      <c r="F596" s="17">
        <v>14.6129458</v>
      </c>
      <c r="G596" s="17">
        <v>7.3121413</v>
      </c>
      <c r="H596" s="17">
        <f t="shared" si="49"/>
        <v>21.9250871</v>
      </c>
    </row>
    <row r="597" spans="1:8" ht="12.75">
      <c r="A597" s="27" t="s">
        <v>11</v>
      </c>
      <c r="B597" s="17">
        <v>6.6414684</v>
      </c>
      <c r="C597" s="17">
        <v>5.4707281</v>
      </c>
      <c r="D597" s="17">
        <f t="shared" si="48"/>
        <v>12.1121965</v>
      </c>
      <c r="E597" s="41"/>
      <c r="F597" s="17">
        <v>5.1577749</v>
      </c>
      <c r="G597" s="17">
        <v>3.8435535</v>
      </c>
      <c r="H597" s="17">
        <f t="shared" si="49"/>
        <v>9.0013284</v>
      </c>
    </row>
    <row r="598" spans="1:8" ht="16.5" customHeight="1">
      <c r="A598" s="21" t="s">
        <v>3</v>
      </c>
      <c r="B598" s="41"/>
      <c r="C598" s="41"/>
      <c r="D598" s="17"/>
      <c r="E598" s="41"/>
      <c r="F598" s="41"/>
      <c r="G598" s="41"/>
      <c r="H598" s="17"/>
    </row>
    <row r="599" spans="1:8" ht="12.75">
      <c r="A599" s="27" t="s">
        <v>116</v>
      </c>
      <c r="B599" s="17">
        <v>1878.4526349</v>
      </c>
      <c r="C599" s="17">
        <v>1324.2482478</v>
      </c>
      <c r="D599" s="17">
        <f t="shared" si="48"/>
        <v>3202.7008827</v>
      </c>
      <c r="E599" s="41"/>
      <c r="F599" s="17">
        <v>1849.5137423</v>
      </c>
      <c r="G599" s="17">
        <v>1284.1815263</v>
      </c>
      <c r="H599" s="17">
        <f t="shared" si="49"/>
        <v>3133.6952686000004</v>
      </c>
    </row>
    <row r="600" spans="1:8" ht="12.75">
      <c r="A600" s="26" t="s">
        <v>50</v>
      </c>
      <c r="B600" s="17">
        <v>92.5542174</v>
      </c>
      <c r="C600" s="17">
        <v>19.6059363</v>
      </c>
      <c r="D600" s="17">
        <f t="shared" si="48"/>
        <v>112.1601537</v>
      </c>
      <c r="E600" s="41"/>
      <c r="F600" s="17">
        <v>86.8666085</v>
      </c>
      <c r="G600" s="17">
        <v>17.8884079</v>
      </c>
      <c r="H600" s="17">
        <f t="shared" si="49"/>
        <v>104.7550164</v>
      </c>
    </row>
    <row r="601" spans="1:8" ht="12.75">
      <c r="A601" s="27" t="s">
        <v>117</v>
      </c>
      <c r="B601" s="17">
        <v>2694.4809166</v>
      </c>
      <c r="C601" s="17">
        <v>1883.2618292</v>
      </c>
      <c r="D601" s="17">
        <f t="shared" si="48"/>
        <v>4577.7427458</v>
      </c>
      <c r="E601" s="41"/>
      <c r="F601" s="17">
        <v>2579.0049355</v>
      </c>
      <c r="G601" s="17">
        <v>1773.943804</v>
      </c>
      <c r="H601" s="17">
        <f t="shared" si="49"/>
        <v>4352.9487395</v>
      </c>
    </row>
    <row r="602" spans="1:8" ht="12.75">
      <c r="A602" s="27" t="s">
        <v>13</v>
      </c>
      <c r="B602" s="17">
        <v>21.7308537</v>
      </c>
      <c r="C602" s="17">
        <v>16.6854145</v>
      </c>
      <c r="D602" s="17">
        <f t="shared" si="48"/>
        <v>38.416268200000005</v>
      </c>
      <c r="E602" s="41"/>
      <c r="F602" s="17">
        <v>19.621255</v>
      </c>
      <c r="G602" s="17">
        <v>14.8555836</v>
      </c>
      <c r="H602" s="17">
        <f t="shared" si="49"/>
        <v>34.4768386</v>
      </c>
    </row>
    <row r="603" spans="1:8" ht="12.75">
      <c r="A603" s="27" t="s">
        <v>11</v>
      </c>
      <c r="B603" s="17">
        <v>64.2812912</v>
      </c>
      <c r="C603" s="17">
        <v>40.8261265</v>
      </c>
      <c r="D603" s="17">
        <f t="shared" si="48"/>
        <v>105.1074177</v>
      </c>
      <c r="E603" s="41"/>
      <c r="F603" s="17">
        <v>56.4672565</v>
      </c>
      <c r="G603" s="17">
        <v>35.0111335</v>
      </c>
      <c r="H603" s="17">
        <f t="shared" si="49"/>
        <v>91.47838999999999</v>
      </c>
    </row>
    <row r="604" spans="1:8" ht="16.5" customHeight="1">
      <c r="A604" s="21" t="s">
        <v>7</v>
      </c>
      <c r="B604" s="41"/>
      <c r="C604" s="41"/>
      <c r="D604" s="17"/>
      <c r="E604" s="41"/>
      <c r="F604" s="41"/>
      <c r="G604" s="41"/>
      <c r="H604" s="17"/>
    </row>
    <row r="605" spans="1:10" ht="12.75">
      <c r="A605" s="27" t="s">
        <v>116</v>
      </c>
      <c r="B605" s="17">
        <f aca="true" t="shared" si="50" ref="B605:C607">B587+B593+B599</f>
        <v>2229.5340464</v>
      </c>
      <c r="C605" s="17">
        <f t="shared" si="50"/>
        <v>1583.8638919</v>
      </c>
      <c r="D605" s="17">
        <f t="shared" si="48"/>
        <v>3813.3979383</v>
      </c>
      <c r="E605" s="17"/>
      <c r="F605" s="17">
        <f aca="true" t="shared" si="51" ref="F605:G607">F587+F593+F599</f>
        <v>2174.543755</v>
      </c>
      <c r="G605" s="17">
        <f t="shared" si="51"/>
        <v>1515.1783</v>
      </c>
      <c r="H605" s="17">
        <f t="shared" si="49"/>
        <v>3689.722055</v>
      </c>
      <c r="I605" s="88"/>
      <c r="J605" s="88"/>
    </row>
    <row r="606" spans="1:8" ht="12.75">
      <c r="A606" s="26" t="s">
        <v>50</v>
      </c>
      <c r="B606" s="17">
        <f t="shared" si="50"/>
        <v>116.3927735</v>
      </c>
      <c r="C606" s="17">
        <f t="shared" si="50"/>
        <v>24.529110799999998</v>
      </c>
      <c r="D606" s="17">
        <f t="shared" si="48"/>
        <v>140.9218843</v>
      </c>
      <c r="E606" s="17"/>
      <c r="F606" s="17">
        <f t="shared" si="51"/>
        <v>109.6331317</v>
      </c>
      <c r="G606" s="17">
        <f t="shared" si="51"/>
        <v>22.4068754</v>
      </c>
      <c r="H606" s="17">
        <f t="shared" si="49"/>
        <v>132.0400071</v>
      </c>
    </row>
    <row r="607" spans="1:8" ht="12.75">
      <c r="A607" s="27" t="s">
        <v>117</v>
      </c>
      <c r="B607" s="17">
        <f t="shared" si="50"/>
        <v>3112.7429643</v>
      </c>
      <c r="C607" s="17">
        <f t="shared" si="50"/>
        <v>2176.1225814</v>
      </c>
      <c r="D607" s="17">
        <f>B607+C607</f>
        <v>5288.8655457</v>
      </c>
      <c r="E607" s="17"/>
      <c r="F607" s="17">
        <f t="shared" si="51"/>
        <v>2943.0908596</v>
      </c>
      <c r="G607" s="17">
        <f t="shared" si="51"/>
        <v>2017.7190911</v>
      </c>
      <c r="H607" s="17">
        <f>F607+G607</f>
        <v>4960.8099507</v>
      </c>
    </row>
    <row r="608" spans="1:8" ht="12.75">
      <c r="A608" s="27" t="s">
        <v>13</v>
      </c>
      <c r="B608" s="17">
        <f>B590+B596+B602</f>
        <v>37.3447681</v>
      </c>
      <c r="C608" s="17">
        <f>C590+C596+C602</f>
        <v>26.1207958</v>
      </c>
      <c r="D608" s="17">
        <f>B608+C608</f>
        <v>63.46556390000001</v>
      </c>
      <c r="E608" s="17"/>
      <c r="F608" s="17">
        <f>F590+F596+F602</f>
        <v>34.243546800000004</v>
      </c>
      <c r="G608" s="17">
        <f>G590+G596+G602</f>
        <v>22.1762569</v>
      </c>
      <c r="H608" s="17">
        <f>F608+G608</f>
        <v>56.4198037</v>
      </c>
    </row>
    <row r="609" spans="1:8" ht="12.75">
      <c r="A609" s="20" t="s">
        <v>11</v>
      </c>
      <c r="B609" s="19">
        <f>B591+B597+B603</f>
        <v>70.96354819999999</v>
      </c>
      <c r="C609" s="19">
        <f>C591+C597+C603</f>
        <v>46.3690353</v>
      </c>
      <c r="D609" s="17">
        <f>B609+C609</f>
        <v>117.3325835</v>
      </c>
      <c r="E609" s="19"/>
      <c r="F609" s="19">
        <f>F591+F597+F603</f>
        <v>61.7222813</v>
      </c>
      <c r="G609" s="19">
        <f>G591+G597+G603</f>
        <v>38.9691758</v>
      </c>
      <c r="H609" s="19">
        <f>F609+G609</f>
        <v>100.69145710000001</v>
      </c>
    </row>
    <row r="610" spans="1:7" ht="36" customHeight="1">
      <c r="A610" s="109" t="s">
        <v>118</v>
      </c>
      <c r="B610" s="109"/>
      <c r="C610" s="109"/>
      <c r="D610" s="109"/>
      <c r="E610" s="109"/>
      <c r="F610" s="109"/>
      <c r="G610" s="109"/>
    </row>
    <row r="611" spans="1:5" s="1" customFormat="1" ht="12.75">
      <c r="A611" s="123" t="s">
        <v>37</v>
      </c>
      <c r="B611" s="123"/>
      <c r="C611" s="123"/>
      <c r="D611" s="123"/>
      <c r="E611" s="48"/>
    </row>
    <row r="612" spans="1:7" ht="27.75" customHeight="1">
      <c r="A612" s="121" t="s">
        <v>80</v>
      </c>
      <c r="B612" s="121"/>
      <c r="C612" s="121"/>
      <c r="D612" s="121"/>
      <c r="E612" s="121"/>
      <c r="F612" s="121"/>
      <c r="G612" s="121"/>
    </row>
    <row r="613" spans="1:8" ht="15.75" customHeight="1">
      <c r="A613" s="46"/>
      <c r="B613" s="51" t="s">
        <v>112</v>
      </c>
      <c r="C613" s="51"/>
      <c r="D613" s="47"/>
      <c r="E613" s="47"/>
      <c r="F613" s="84" t="s">
        <v>113</v>
      </c>
      <c r="G613" s="47"/>
      <c r="H613" s="47"/>
    </row>
    <row r="614" spans="1:8" ht="15.75" customHeight="1">
      <c r="A614" s="20"/>
      <c r="B614" s="43" t="s">
        <v>8</v>
      </c>
      <c r="C614" s="43" t="s">
        <v>9</v>
      </c>
      <c r="D614" s="45" t="s">
        <v>7</v>
      </c>
      <c r="E614" s="45"/>
      <c r="F614" s="43" t="s">
        <v>8</v>
      </c>
      <c r="G614" s="43" t="s">
        <v>9</v>
      </c>
      <c r="H614" s="45" t="s">
        <v>7</v>
      </c>
    </row>
    <row r="615" spans="1:8" ht="16.5" customHeight="1">
      <c r="A615" s="21" t="s">
        <v>5</v>
      </c>
      <c r="B615" s="27"/>
      <c r="C615" s="27"/>
      <c r="D615" s="27"/>
      <c r="E615" s="27"/>
      <c r="F615" s="27"/>
      <c r="G615" s="27"/>
      <c r="H615" s="27"/>
    </row>
    <row r="616" spans="1:9" ht="12.75">
      <c r="A616" s="27" t="s">
        <v>116</v>
      </c>
      <c r="B616" s="22">
        <v>7300</v>
      </c>
      <c r="C616" s="22">
        <v>4953</v>
      </c>
      <c r="D616" s="22">
        <f>B616+C616</f>
        <v>12253</v>
      </c>
      <c r="E616" s="42"/>
      <c r="F616" s="22">
        <v>7741</v>
      </c>
      <c r="G616" s="22">
        <v>5217</v>
      </c>
      <c r="H616" s="22">
        <f>F616+G616</f>
        <v>12958</v>
      </c>
      <c r="I616" s="90"/>
    </row>
    <row r="617" spans="1:8" ht="12.75">
      <c r="A617" s="26" t="s">
        <v>50</v>
      </c>
      <c r="B617" s="22">
        <v>1129</v>
      </c>
      <c r="C617" s="22">
        <v>270</v>
      </c>
      <c r="D617" s="22">
        <f aca="true" t="shared" si="52" ref="D617:D662">B617+C617</f>
        <v>1399</v>
      </c>
      <c r="E617" s="42"/>
      <c r="F617" s="22">
        <v>1208</v>
      </c>
      <c r="G617" s="22">
        <v>251</v>
      </c>
      <c r="H617" s="53">
        <f aca="true" t="shared" si="53" ref="H617:H662">F617+G617</f>
        <v>1459</v>
      </c>
    </row>
    <row r="618" spans="1:9" ht="12.75">
      <c r="A618" s="27" t="s">
        <v>117</v>
      </c>
      <c r="B618" s="22">
        <v>5017</v>
      </c>
      <c r="C618" s="22">
        <v>3504</v>
      </c>
      <c r="D618" s="22">
        <f t="shared" si="52"/>
        <v>8521</v>
      </c>
      <c r="E618" s="42"/>
      <c r="F618" s="22">
        <v>5108</v>
      </c>
      <c r="G618" s="22">
        <v>3551</v>
      </c>
      <c r="H618" s="22">
        <f t="shared" si="53"/>
        <v>8659</v>
      </c>
      <c r="I618" s="91"/>
    </row>
    <row r="619" spans="1:8" ht="12.75">
      <c r="A619" s="27" t="s">
        <v>13</v>
      </c>
      <c r="B619" s="22">
        <v>155</v>
      </c>
      <c r="C619" s="22">
        <v>65</v>
      </c>
      <c r="D619" s="22">
        <f t="shared" si="52"/>
        <v>220</v>
      </c>
      <c r="E619" s="42"/>
      <c r="F619" s="22">
        <v>105</v>
      </c>
      <c r="G619" s="22">
        <v>30</v>
      </c>
      <c r="H619" s="22">
        <f t="shared" si="53"/>
        <v>135</v>
      </c>
    </row>
    <row r="620" spans="1:8" ht="12.75">
      <c r="A620" s="27" t="s">
        <v>11</v>
      </c>
      <c r="B620" s="22">
        <v>305</v>
      </c>
      <c r="C620" s="22">
        <v>191</v>
      </c>
      <c r="D620" s="22">
        <f t="shared" si="52"/>
        <v>496</v>
      </c>
      <c r="E620" s="42"/>
      <c r="F620" s="22">
        <v>286</v>
      </c>
      <c r="G620" s="22">
        <v>169</v>
      </c>
      <c r="H620" s="22">
        <f t="shared" si="53"/>
        <v>455</v>
      </c>
    </row>
    <row r="621" spans="1:8" ht="16.5" customHeight="1">
      <c r="A621" s="21" t="s">
        <v>6</v>
      </c>
      <c r="B621" s="42"/>
      <c r="C621" s="42"/>
      <c r="D621" s="22"/>
      <c r="E621" s="42"/>
      <c r="F621" s="42"/>
      <c r="G621" s="42"/>
      <c r="H621" s="22"/>
    </row>
    <row r="622" spans="1:8" ht="12.75">
      <c r="A622" s="27" t="s">
        <v>116</v>
      </c>
      <c r="B622" s="22">
        <v>21061</v>
      </c>
      <c r="C622" s="22">
        <v>13045</v>
      </c>
      <c r="D622" s="22">
        <f t="shared" si="52"/>
        <v>34106</v>
      </c>
      <c r="E622" s="42"/>
      <c r="F622" s="22">
        <v>21981</v>
      </c>
      <c r="G622" s="22">
        <v>12746</v>
      </c>
      <c r="H622" s="22">
        <f t="shared" si="53"/>
        <v>34727</v>
      </c>
    </row>
    <row r="623" spans="1:8" ht="12.75">
      <c r="A623" s="26" t="s">
        <v>50</v>
      </c>
      <c r="B623" s="22">
        <v>7325</v>
      </c>
      <c r="C623" s="22">
        <v>1495</v>
      </c>
      <c r="D623" s="22">
        <f t="shared" si="52"/>
        <v>8820</v>
      </c>
      <c r="E623" s="42"/>
      <c r="F623" s="22">
        <v>7851</v>
      </c>
      <c r="G623" s="22">
        <v>1529</v>
      </c>
      <c r="H623" s="22">
        <f t="shared" si="53"/>
        <v>9380</v>
      </c>
    </row>
    <row r="624" spans="1:8" ht="12.75">
      <c r="A624" s="27" t="s">
        <v>117</v>
      </c>
      <c r="B624" s="22">
        <v>12123</v>
      </c>
      <c r="C624" s="22">
        <v>7558</v>
      </c>
      <c r="D624" s="22">
        <f t="shared" si="52"/>
        <v>19681</v>
      </c>
      <c r="E624" s="42"/>
      <c r="F624" s="22">
        <v>11909</v>
      </c>
      <c r="G624" s="22">
        <v>7030</v>
      </c>
      <c r="H624" s="22">
        <f t="shared" si="53"/>
        <v>18939</v>
      </c>
    </row>
    <row r="625" spans="1:8" ht="12.75">
      <c r="A625" s="27" t="s">
        <v>13</v>
      </c>
      <c r="B625" s="22">
        <v>50</v>
      </c>
      <c r="C625" s="22">
        <v>55</v>
      </c>
      <c r="D625" s="22">
        <f t="shared" si="52"/>
        <v>105</v>
      </c>
      <c r="E625" s="42"/>
      <c r="F625" s="22">
        <v>46</v>
      </c>
      <c r="G625" s="22">
        <v>38</v>
      </c>
      <c r="H625" s="22">
        <f t="shared" si="53"/>
        <v>84</v>
      </c>
    </row>
    <row r="626" spans="1:8" ht="12.75">
      <c r="A626" s="27" t="s">
        <v>11</v>
      </c>
      <c r="B626" s="22">
        <v>619</v>
      </c>
      <c r="C626" s="22">
        <v>524</v>
      </c>
      <c r="D626" s="22">
        <f t="shared" si="52"/>
        <v>1143</v>
      </c>
      <c r="E626" s="42"/>
      <c r="F626" s="22">
        <v>562</v>
      </c>
      <c r="G626" s="22">
        <v>420</v>
      </c>
      <c r="H626" s="22">
        <f t="shared" si="53"/>
        <v>982</v>
      </c>
    </row>
    <row r="627" spans="1:8" ht="16.5" customHeight="1">
      <c r="A627" s="21" t="s">
        <v>4</v>
      </c>
      <c r="B627" s="42"/>
      <c r="C627" s="42"/>
      <c r="D627" s="22"/>
      <c r="E627" s="42"/>
      <c r="F627" s="42"/>
      <c r="G627" s="42"/>
      <c r="H627" s="22"/>
    </row>
    <row r="628" spans="1:8" ht="12.75">
      <c r="A628" s="27" t="s">
        <v>116</v>
      </c>
      <c r="B628" s="22">
        <v>2000</v>
      </c>
      <c r="C628" s="22">
        <v>2650</v>
      </c>
      <c r="D628" s="22">
        <f t="shared" si="52"/>
        <v>4650</v>
      </c>
      <c r="E628" s="42"/>
      <c r="F628" s="22">
        <v>2350</v>
      </c>
      <c r="G628" s="22">
        <v>3152</v>
      </c>
      <c r="H628" s="22">
        <f t="shared" si="53"/>
        <v>5502</v>
      </c>
    </row>
    <row r="629" spans="1:8" ht="12.75">
      <c r="A629" s="26" t="s">
        <v>50</v>
      </c>
      <c r="B629" s="22">
        <v>146</v>
      </c>
      <c r="C629" s="22">
        <v>26</v>
      </c>
      <c r="D629" s="22">
        <f t="shared" si="52"/>
        <v>172</v>
      </c>
      <c r="E629" s="42"/>
      <c r="F629" s="22">
        <v>155</v>
      </c>
      <c r="G629" s="22">
        <v>27</v>
      </c>
      <c r="H629" s="22">
        <f t="shared" si="53"/>
        <v>182</v>
      </c>
    </row>
    <row r="630" spans="1:8" ht="12.75">
      <c r="A630" s="27" t="s">
        <v>117</v>
      </c>
      <c r="B630" s="22">
        <v>519</v>
      </c>
      <c r="C630" s="22">
        <v>602</v>
      </c>
      <c r="D630" s="22">
        <f t="shared" si="52"/>
        <v>1121</v>
      </c>
      <c r="E630" s="42"/>
      <c r="F630" s="22">
        <v>543</v>
      </c>
      <c r="G630" s="22">
        <v>589</v>
      </c>
      <c r="H630" s="22">
        <f>F630+G630</f>
        <v>1132</v>
      </c>
    </row>
    <row r="631" spans="1:8" ht="12.75">
      <c r="A631" s="27" t="s">
        <v>13</v>
      </c>
      <c r="B631" s="85">
        <v>3</v>
      </c>
      <c r="C631" s="85" t="s">
        <v>16</v>
      </c>
      <c r="D631" s="85">
        <f>SUM(B631:C631)</f>
        <v>3</v>
      </c>
      <c r="E631" s="82"/>
      <c r="F631" s="85" t="s">
        <v>128</v>
      </c>
      <c r="G631" s="85" t="s">
        <v>128</v>
      </c>
      <c r="H631" s="87" t="s">
        <v>128</v>
      </c>
    </row>
    <row r="632" spans="1:8" ht="12.75">
      <c r="A632" s="27" t="s">
        <v>11</v>
      </c>
      <c r="B632" s="85" t="s">
        <v>128</v>
      </c>
      <c r="C632" s="85" t="s">
        <v>128</v>
      </c>
      <c r="D632" s="85" t="s">
        <v>128</v>
      </c>
      <c r="E632" s="82"/>
      <c r="F632" s="85" t="s">
        <v>128</v>
      </c>
      <c r="G632" s="85" t="s">
        <v>128</v>
      </c>
      <c r="H632" s="87" t="s">
        <v>128</v>
      </c>
    </row>
    <row r="633" spans="1:8" ht="16.5" customHeight="1">
      <c r="A633" s="21" t="s">
        <v>12</v>
      </c>
      <c r="B633" s="42"/>
      <c r="C633" s="42"/>
      <c r="D633" s="22"/>
      <c r="E633" s="42"/>
      <c r="F633" s="42"/>
      <c r="G633" s="42"/>
      <c r="H633" s="22"/>
    </row>
    <row r="634" spans="1:8" ht="12.75">
      <c r="A634" s="27" t="s">
        <v>116</v>
      </c>
      <c r="B634" s="22">
        <v>1881</v>
      </c>
      <c r="C634" s="22">
        <v>1126</v>
      </c>
      <c r="D634" s="22">
        <f t="shared" si="52"/>
        <v>3007</v>
      </c>
      <c r="E634" s="42"/>
      <c r="F634" s="22">
        <v>1957</v>
      </c>
      <c r="G634" s="22">
        <v>1063</v>
      </c>
      <c r="H634" s="22">
        <f t="shared" si="53"/>
        <v>3020</v>
      </c>
    </row>
    <row r="635" spans="1:8" ht="12.75">
      <c r="A635" s="26" t="s">
        <v>50</v>
      </c>
      <c r="B635" s="22">
        <v>189</v>
      </c>
      <c r="C635" s="22">
        <v>44</v>
      </c>
      <c r="D635" s="22">
        <f t="shared" si="52"/>
        <v>233</v>
      </c>
      <c r="E635" s="42"/>
      <c r="F635" s="22">
        <v>176</v>
      </c>
      <c r="G635" s="22">
        <v>47</v>
      </c>
      <c r="H635" s="22">
        <f t="shared" si="53"/>
        <v>223</v>
      </c>
    </row>
    <row r="636" spans="1:8" ht="12.75">
      <c r="A636" s="27" t="s">
        <v>117</v>
      </c>
      <c r="B636" s="22">
        <v>1515</v>
      </c>
      <c r="C636" s="22">
        <v>935</v>
      </c>
      <c r="D636" s="22">
        <f t="shared" si="52"/>
        <v>2450</v>
      </c>
      <c r="E636" s="42"/>
      <c r="F636" s="22">
        <v>1590</v>
      </c>
      <c r="G636" s="22">
        <v>885</v>
      </c>
      <c r="H636" s="22">
        <f t="shared" si="53"/>
        <v>2475</v>
      </c>
    </row>
    <row r="637" spans="1:8" ht="12.75">
      <c r="A637" s="27" t="s">
        <v>13</v>
      </c>
      <c r="B637" s="22">
        <v>971</v>
      </c>
      <c r="C637" s="22">
        <v>656</v>
      </c>
      <c r="D637" s="22">
        <f t="shared" si="52"/>
        <v>1627</v>
      </c>
      <c r="E637" s="42"/>
      <c r="F637" s="22">
        <v>999</v>
      </c>
      <c r="G637" s="22">
        <v>581</v>
      </c>
      <c r="H637" s="22">
        <f t="shared" si="53"/>
        <v>1580</v>
      </c>
    </row>
    <row r="638" spans="1:8" ht="12.75">
      <c r="A638" s="27" t="s">
        <v>11</v>
      </c>
      <c r="B638" s="53">
        <v>110</v>
      </c>
      <c r="C638" s="53">
        <v>102</v>
      </c>
      <c r="D638" s="53">
        <f t="shared" si="52"/>
        <v>212</v>
      </c>
      <c r="E638" s="60"/>
      <c r="F638" s="53">
        <v>98</v>
      </c>
      <c r="G638" s="53">
        <v>83</v>
      </c>
      <c r="H638" s="53">
        <f t="shared" si="53"/>
        <v>181</v>
      </c>
    </row>
    <row r="639" spans="1:8" ht="16.5" customHeight="1">
      <c r="A639" s="21" t="s">
        <v>91</v>
      </c>
      <c r="B639" s="42"/>
      <c r="C639" s="42"/>
      <c r="D639" s="22"/>
      <c r="E639" s="42"/>
      <c r="F639" s="42"/>
      <c r="G639" s="42"/>
      <c r="H639" s="22"/>
    </row>
    <row r="640" spans="1:8" ht="12.75">
      <c r="A640" s="27" t="s">
        <v>116</v>
      </c>
      <c r="B640" s="22">
        <v>10832</v>
      </c>
      <c r="C640" s="22">
        <v>9098</v>
      </c>
      <c r="D640" s="22">
        <f t="shared" si="52"/>
        <v>19930</v>
      </c>
      <c r="E640" s="42"/>
      <c r="F640" s="22">
        <v>7511</v>
      </c>
      <c r="G640" s="22">
        <v>6612</v>
      </c>
      <c r="H640" s="22">
        <f t="shared" si="53"/>
        <v>14123</v>
      </c>
    </row>
    <row r="641" spans="1:8" ht="12.75">
      <c r="A641" s="26" t="s">
        <v>50</v>
      </c>
      <c r="B641" s="22">
        <v>3198</v>
      </c>
      <c r="C641" s="22">
        <v>1145</v>
      </c>
      <c r="D641" s="22">
        <f t="shared" si="52"/>
        <v>4343</v>
      </c>
      <c r="E641" s="42"/>
      <c r="F641" s="22">
        <v>2201</v>
      </c>
      <c r="G641" s="22">
        <v>865</v>
      </c>
      <c r="H641" s="22">
        <f t="shared" si="53"/>
        <v>3066</v>
      </c>
    </row>
    <row r="642" spans="1:8" ht="12.75">
      <c r="A642" s="27" t="s">
        <v>117</v>
      </c>
      <c r="B642" s="22">
        <v>8063</v>
      </c>
      <c r="C642" s="22">
        <v>6363</v>
      </c>
      <c r="D642" s="22">
        <f t="shared" si="52"/>
        <v>14426</v>
      </c>
      <c r="E642" s="42"/>
      <c r="F642" s="22">
        <v>5570</v>
      </c>
      <c r="G642" s="22">
        <v>4604</v>
      </c>
      <c r="H642" s="22">
        <f t="shared" si="53"/>
        <v>10174</v>
      </c>
    </row>
    <row r="643" spans="1:8" ht="12.75">
      <c r="A643" s="27" t="s">
        <v>13</v>
      </c>
      <c r="B643" s="22">
        <v>329</v>
      </c>
      <c r="C643" s="22">
        <v>173</v>
      </c>
      <c r="D643" s="22">
        <f t="shared" si="52"/>
        <v>502</v>
      </c>
      <c r="E643" s="42"/>
      <c r="F643" s="22">
        <v>206</v>
      </c>
      <c r="G643" s="22">
        <v>95</v>
      </c>
      <c r="H643" s="22">
        <f t="shared" si="53"/>
        <v>301</v>
      </c>
    </row>
    <row r="644" spans="1:8" ht="12.75">
      <c r="A644" s="27" t="s">
        <v>11</v>
      </c>
      <c r="B644" s="22">
        <v>1508</v>
      </c>
      <c r="C644" s="22">
        <v>1310</v>
      </c>
      <c r="D644" s="22">
        <f>B644+C644</f>
        <v>2818</v>
      </c>
      <c r="E644" s="42"/>
      <c r="F644" s="22">
        <v>1063</v>
      </c>
      <c r="G644" s="22">
        <v>986</v>
      </c>
      <c r="H644" s="22">
        <f t="shared" si="53"/>
        <v>2049</v>
      </c>
    </row>
    <row r="645" spans="1:8" ht="16.5" customHeight="1">
      <c r="A645" s="21" t="s">
        <v>92</v>
      </c>
      <c r="B645" s="42"/>
      <c r="C645" s="42"/>
      <c r="D645" s="22"/>
      <c r="E645" s="42"/>
      <c r="F645" s="42"/>
      <c r="G645" s="42"/>
      <c r="H645" s="22"/>
    </row>
    <row r="646" spans="1:8" ht="12.75">
      <c r="A646" s="27" t="s">
        <v>116</v>
      </c>
      <c r="B646" s="87">
        <v>820</v>
      </c>
      <c r="C646" s="87">
        <v>1015</v>
      </c>
      <c r="D646" s="22">
        <f>B646+C646</f>
        <v>1835</v>
      </c>
      <c r="E646" s="42"/>
      <c r="F646" s="22">
        <v>4556</v>
      </c>
      <c r="G646" s="22">
        <v>4344</v>
      </c>
      <c r="H646" s="22">
        <f>F646+G646</f>
        <v>8900</v>
      </c>
    </row>
    <row r="647" spans="1:8" ht="12.75">
      <c r="A647" s="26" t="s">
        <v>50</v>
      </c>
      <c r="B647" s="87">
        <v>300</v>
      </c>
      <c r="C647" s="87">
        <v>185</v>
      </c>
      <c r="D647" s="22">
        <f t="shared" si="52"/>
        <v>485</v>
      </c>
      <c r="E647" s="42"/>
      <c r="F647" s="22">
        <v>1435</v>
      </c>
      <c r="G647" s="22">
        <v>558</v>
      </c>
      <c r="H647" s="22">
        <f>F647+G647</f>
        <v>1993</v>
      </c>
    </row>
    <row r="648" spans="1:8" ht="12.75">
      <c r="A648" s="27" t="s">
        <v>117</v>
      </c>
      <c r="B648" s="87">
        <v>544</v>
      </c>
      <c r="C648" s="87">
        <v>714</v>
      </c>
      <c r="D648" s="22">
        <f t="shared" si="52"/>
        <v>1258</v>
      </c>
      <c r="E648" s="42"/>
      <c r="F648" s="22">
        <v>3149</v>
      </c>
      <c r="G648" s="22">
        <v>2871</v>
      </c>
      <c r="H648" s="22">
        <f>F648+G648</f>
        <v>6020</v>
      </c>
    </row>
    <row r="649" spans="1:8" ht="12.75">
      <c r="A649" s="27" t="s">
        <v>13</v>
      </c>
      <c r="B649" s="87">
        <v>35</v>
      </c>
      <c r="C649" s="87">
        <v>31</v>
      </c>
      <c r="D649" s="22">
        <f t="shared" si="52"/>
        <v>66</v>
      </c>
      <c r="E649" s="42"/>
      <c r="F649" s="22">
        <v>107</v>
      </c>
      <c r="G649" s="22">
        <v>77</v>
      </c>
      <c r="H649" s="22">
        <f>F649+G649</f>
        <v>184</v>
      </c>
    </row>
    <row r="650" spans="1:8" ht="12.75">
      <c r="A650" s="27" t="s">
        <v>11</v>
      </c>
      <c r="B650" s="87">
        <v>117</v>
      </c>
      <c r="C650" s="87">
        <v>166</v>
      </c>
      <c r="D650" s="22">
        <f t="shared" si="52"/>
        <v>283</v>
      </c>
      <c r="E650" s="42"/>
      <c r="F650" s="22">
        <v>560</v>
      </c>
      <c r="G650" s="22">
        <v>536</v>
      </c>
      <c r="H650" s="22">
        <f>F650+G650</f>
        <v>1096</v>
      </c>
    </row>
    <row r="651" spans="1:8" ht="16.5" customHeight="1">
      <c r="A651" s="21" t="s">
        <v>74</v>
      </c>
      <c r="B651" s="42"/>
      <c r="C651" s="42"/>
      <c r="D651" s="22"/>
      <c r="E651" s="42"/>
      <c r="F651" s="42"/>
      <c r="G651" s="42"/>
      <c r="H651" s="22"/>
    </row>
    <row r="652" spans="1:8" ht="12.75">
      <c r="A652" s="27" t="s">
        <v>116</v>
      </c>
      <c r="B652" s="22">
        <v>133631</v>
      </c>
      <c r="C652" s="22">
        <v>90494</v>
      </c>
      <c r="D652" s="22">
        <f t="shared" si="52"/>
        <v>224125</v>
      </c>
      <c r="E652" s="42"/>
      <c r="F652" s="22">
        <v>136226</v>
      </c>
      <c r="G652" s="22">
        <v>91837</v>
      </c>
      <c r="H652" s="22">
        <f t="shared" si="53"/>
        <v>228063</v>
      </c>
    </row>
    <row r="653" spans="1:8" ht="12.75">
      <c r="A653" s="26" t="s">
        <v>50</v>
      </c>
      <c r="B653" s="22">
        <v>22731</v>
      </c>
      <c r="C653" s="22">
        <v>4407</v>
      </c>
      <c r="D653" s="22">
        <f t="shared" si="52"/>
        <v>27138</v>
      </c>
      <c r="E653" s="42"/>
      <c r="F653" s="22">
        <v>22045</v>
      </c>
      <c r="G653" s="22">
        <v>4229</v>
      </c>
      <c r="H653" s="22">
        <f t="shared" si="53"/>
        <v>26274</v>
      </c>
    </row>
    <row r="654" spans="1:8" ht="12.75">
      <c r="A654" s="27" t="s">
        <v>117</v>
      </c>
      <c r="B654" s="22">
        <v>94790</v>
      </c>
      <c r="C654" s="22">
        <v>64048</v>
      </c>
      <c r="D654" s="22">
        <f t="shared" si="52"/>
        <v>158838</v>
      </c>
      <c r="E654" s="42"/>
      <c r="F654" s="22">
        <v>94522</v>
      </c>
      <c r="G654" s="22">
        <v>63497</v>
      </c>
      <c r="H654" s="22">
        <f t="shared" si="53"/>
        <v>158019</v>
      </c>
    </row>
    <row r="655" spans="1:8" ht="12.75">
      <c r="A655" s="27" t="s">
        <v>13</v>
      </c>
      <c r="B655" s="22">
        <v>1365</v>
      </c>
      <c r="C655" s="22">
        <v>472</v>
      </c>
      <c r="D655" s="22">
        <f t="shared" si="52"/>
        <v>1837</v>
      </c>
      <c r="E655" s="42"/>
      <c r="F655" s="22">
        <v>1185</v>
      </c>
      <c r="G655" s="22">
        <v>412</v>
      </c>
      <c r="H655" s="22">
        <f t="shared" si="53"/>
        <v>1597</v>
      </c>
    </row>
    <row r="656" spans="1:8" ht="12.75">
      <c r="A656" s="27" t="s">
        <v>11</v>
      </c>
      <c r="B656" s="22">
        <v>6062</v>
      </c>
      <c r="C656" s="22">
        <v>3164</v>
      </c>
      <c r="D656" s="22">
        <f t="shared" si="52"/>
        <v>9226</v>
      </c>
      <c r="E656" s="42"/>
      <c r="F656" s="22">
        <v>5530</v>
      </c>
      <c r="G656" s="22">
        <v>2870</v>
      </c>
      <c r="H656" s="22">
        <f t="shared" si="53"/>
        <v>8400</v>
      </c>
    </row>
    <row r="657" spans="1:8" ht="16.5" customHeight="1">
      <c r="A657" s="21" t="s">
        <v>93</v>
      </c>
      <c r="B657" s="62"/>
      <c r="C657" s="62"/>
      <c r="D657" s="22"/>
      <c r="E657" s="62"/>
      <c r="F657" s="62"/>
      <c r="G657" s="42"/>
      <c r="H657" s="22"/>
    </row>
    <row r="658" spans="1:10" ht="12.75">
      <c r="A658" s="27" t="s">
        <v>116</v>
      </c>
      <c r="B658" s="22">
        <f>926+1</f>
        <v>927</v>
      </c>
      <c r="C658" s="22">
        <v>1535</v>
      </c>
      <c r="D658" s="22">
        <f>B658+C658</f>
        <v>2462</v>
      </c>
      <c r="E658" s="42"/>
      <c r="F658" s="22">
        <f>725+1</f>
        <v>726</v>
      </c>
      <c r="G658" s="22">
        <v>1064</v>
      </c>
      <c r="H658" s="22">
        <f t="shared" si="53"/>
        <v>1790</v>
      </c>
      <c r="I658" s="89"/>
      <c r="J658" s="100"/>
    </row>
    <row r="659" spans="1:8" ht="12.75">
      <c r="A659" s="26" t="s">
        <v>50</v>
      </c>
      <c r="B659" s="22">
        <f>192+1</f>
        <v>193</v>
      </c>
      <c r="C659" s="22">
        <v>221</v>
      </c>
      <c r="D659" s="22">
        <f t="shared" si="52"/>
        <v>414</v>
      </c>
      <c r="E659" s="42"/>
      <c r="F659" s="22">
        <f>157+1</f>
        <v>158</v>
      </c>
      <c r="G659" s="22">
        <v>131</v>
      </c>
      <c r="H659" s="22">
        <f t="shared" si="53"/>
        <v>289</v>
      </c>
    </row>
    <row r="660" spans="1:8" ht="12.75">
      <c r="A660" s="27" t="s">
        <v>117</v>
      </c>
      <c r="B660" s="22">
        <v>705</v>
      </c>
      <c r="C660" s="22">
        <v>1125</v>
      </c>
      <c r="D660" s="22">
        <f t="shared" si="52"/>
        <v>1830</v>
      </c>
      <c r="E660" s="42"/>
      <c r="F660" s="22">
        <v>551</v>
      </c>
      <c r="G660" s="22">
        <v>753</v>
      </c>
      <c r="H660" s="22">
        <f t="shared" si="53"/>
        <v>1304</v>
      </c>
    </row>
    <row r="661" spans="1:8" ht="12.75">
      <c r="A661" s="27" t="s">
        <v>13</v>
      </c>
      <c r="B661" s="22">
        <v>182</v>
      </c>
      <c r="C661" s="22">
        <v>225</v>
      </c>
      <c r="D661" s="22">
        <f t="shared" si="52"/>
        <v>407</v>
      </c>
      <c r="E661" s="62"/>
      <c r="F661" s="27">
        <v>168</v>
      </c>
      <c r="G661" s="22">
        <v>203</v>
      </c>
      <c r="H661" s="22">
        <f t="shared" si="53"/>
        <v>371</v>
      </c>
    </row>
    <row r="662" spans="1:8" ht="12.75">
      <c r="A662" s="27" t="s">
        <v>11</v>
      </c>
      <c r="B662" s="23">
        <v>124</v>
      </c>
      <c r="C662" s="23">
        <f>210+1</f>
        <v>211</v>
      </c>
      <c r="D662" s="22">
        <f t="shared" si="52"/>
        <v>335</v>
      </c>
      <c r="E662" s="67"/>
      <c r="F662" s="20">
        <v>89</v>
      </c>
      <c r="G662" s="23">
        <v>115</v>
      </c>
      <c r="H662" s="23">
        <f t="shared" si="53"/>
        <v>204</v>
      </c>
    </row>
    <row r="663" spans="1:8" ht="115.5" customHeight="1">
      <c r="A663" s="109" t="s">
        <v>126</v>
      </c>
      <c r="B663" s="109"/>
      <c r="C663" s="109"/>
      <c r="D663" s="109"/>
      <c r="E663" s="109"/>
      <c r="F663" s="109"/>
      <c r="G663" s="109"/>
      <c r="H663" s="109"/>
    </row>
    <row r="664" spans="1:5" ht="12.75">
      <c r="A664" s="123" t="s">
        <v>38</v>
      </c>
      <c r="B664" s="123"/>
      <c r="C664" s="123"/>
      <c r="D664" s="123"/>
      <c r="E664" s="48"/>
    </row>
    <row r="665" spans="1:7" ht="27" customHeight="1">
      <c r="A665" s="121" t="s">
        <v>105</v>
      </c>
      <c r="B665" s="121"/>
      <c r="C665" s="121"/>
      <c r="D665" s="121"/>
      <c r="E665" s="121"/>
      <c r="F665" s="121"/>
      <c r="G665" s="121"/>
    </row>
    <row r="666" spans="1:8" s="9" customFormat="1" ht="14.25" customHeight="1">
      <c r="A666" s="46"/>
      <c r="B666" s="51" t="s">
        <v>112</v>
      </c>
      <c r="C666" s="51"/>
      <c r="D666" s="47"/>
      <c r="E666" s="47"/>
      <c r="F666" s="84" t="s">
        <v>113</v>
      </c>
      <c r="G666" s="47"/>
      <c r="H666" s="47"/>
    </row>
    <row r="667" spans="1:8" s="9" customFormat="1" ht="14.25" customHeight="1">
      <c r="A667" s="20"/>
      <c r="B667" s="43" t="s">
        <v>8</v>
      </c>
      <c r="C667" s="43" t="s">
        <v>9</v>
      </c>
      <c r="D667" s="45" t="s">
        <v>7</v>
      </c>
      <c r="E667" s="45"/>
      <c r="F667" s="43" t="s">
        <v>8</v>
      </c>
      <c r="G667" s="43" t="s">
        <v>9</v>
      </c>
      <c r="H667" s="45" t="s">
        <v>7</v>
      </c>
    </row>
    <row r="668" spans="1:8" ht="15.75" customHeight="1">
      <c r="A668" s="21" t="s">
        <v>5</v>
      </c>
      <c r="B668" s="17"/>
      <c r="C668" s="27"/>
      <c r="D668" s="27"/>
      <c r="E668" s="27"/>
      <c r="F668" s="17"/>
      <c r="G668" s="17"/>
      <c r="H668" s="27"/>
    </row>
    <row r="669" spans="1:9" ht="12.75">
      <c r="A669" s="27" t="s">
        <v>116</v>
      </c>
      <c r="B669" s="17">
        <v>94.1058321</v>
      </c>
      <c r="C669" s="17">
        <v>64.8448447</v>
      </c>
      <c r="D669" s="17">
        <f>B669+C669</f>
        <v>158.9506768</v>
      </c>
      <c r="E669" s="41"/>
      <c r="F669" s="17">
        <v>83.2736462</v>
      </c>
      <c r="G669" s="17">
        <v>56.7867539</v>
      </c>
      <c r="H669" s="17">
        <f>F669+G669</f>
        <v>140.0604001</v>
      </c>
      <c r="I669" s="90"/>
    </row>
    <row r="670" spans="1:8" ht="12.75">
      <c r="A670" s="26" t="s">
        <v>50</v>
      </c>
      <c r="B670" s="17">
        <v>3.6825404</v>
      </c>
      <c r="C670" s="17">
        <v>0.8511811</v>
      </c>
      <c r="D670" s="17">
        <f aca="true" t="shared" si="54" ref="D670:D715">B670+C670</f>
        <v>4.5337215</v>
      </c>
      <c r="E670" s="41"/>
      <c r="F670" s="17">
        <v>3.3032974</v>
      </c>
      <c r="G670" s="17">
        <v>0.6766505</v>
      </c>
      <c r="H670" s="54">
        <f aca="true" t="shared" si="55" ref="H670:H717">F670+G670</f>
        <v>3.9799479</v>
      </c>
    </row>
    <row r="671" spans="1:9" ht="12.75">
      <c r="A671" s="27" t="s">
        <v>117</v>
      </c>
      <c r="B671" s="17">
        <v>129.142265</v>
      </c>
      <c r="C671" s="17">
        <v>91.1079093</v>
      </c>
      <c r="D671" s="17">
        <f t="shared" si="54"/>
        <v>220.25017430000003</v>
      </c>
      <c r="E671" s="41"/>
      <c r="F671" s="17">
        <v>110.0018163</v>
      </c>
      <c r="G671" s="17">
        <v>76.6440218</v>
      </c>
      <c r="H671" s="17">
        <f t="shared" si="55"/>
        <v>186.6458381</v>
      </c>
      <c r="I671" s="91"/>
    </row>
    <row r="672" spans="1:8" ht="12.75">
      <c r="A672" s="27" t="s">
        <v>13</v>
      </c>
      <c r="B672" s="17">
        <v>0.9347761</v>
      </c>
      <c r="C672" s="17">
        <v>0.3394037</v>
      </c>
      <c r="D672" s="17">
        <f t="shared" si="54"/>
        <v>1.2741798</v>
      </c>
      <c r="E672" s="41"/>
      <c r="F672" s="17">
        <v>0.697331</v>
      </c>
      <c r="G672" s="17">
        <v>0.157494</v>
      </c>
      <c r="H672" s="17">
        <f t="shared" si="55"/>
        <v>0.8548250000000001</v>
      </c>
    </row>
    <row r="673" spans="1:8" ht="12.75">
      <c r="A673" s="27" t="s">
        <v>11</v>
      </c>
      <c r="B673" s="17">
        <v>2.4725668</v>
      </c>
      <c r="C673" s="17">
        <v>1.5523272</v>
      </c>
      <c r="D673" s="17">
        <f>B673+C673</f>
        <v>4.024894</v>
      </c>
      <c r="E673" s="41"/>
      <c r="F673" s="17">
        <v>1.9783405</v>
      </c>
      <c r="G673" s="17">
        <v>1.158569</v>
      </c>
      <c r="H673" s="17">
        <f t="shared" si="55"/>
        <v>3.1369095</v>
      </c>
    </row>
    <row r="674" spans="1:8" ht="15" customHeight="1">
      <c r="A674" s="21" t="s">
        <v>6</v>
      </c>
      <c r="B674" s="41"/>
      <c r="C674" s="41"/>
      <c r="D674" s="17"/>
      <c r="E674" s="41"/>
      <c r="F674" s="41"/>
      <c r="G674" s="41"/>
      <c r="H674" s="17"/>
    </row>
    <row r="675" spans="1:8" ht="12.75">
      <c r="A675" s="27" t="s">
        <v>116</v>
      </c>
      <c r="B675" s="17">
        <v>218.1457314</v>
      </c>
      <c r="C675" s="17">
        <v>134.6491367</v>
      </c>
      <c r="D675" s="17">
        <f t="shared" si="54"/>
        <v>352.79486810000003</v>
      </c>
      <c r="E675" s="41"/>
      <c r="F675" s="17">
        <v>205.8269329</v>
      </c>
      <c r="G675" s="17">
        <v>119.4927425</v>
      </c>
      <c r="H675" s="17">
        <f t="shared" si="55"/>
        <v>325.3196754</v>
      </c>
    </row>
    <row r="676" spans="1:8" ht="12.75">
      <c r="A676" s="26" t="s">
        <v>50</v>
      </c>
      <c r="B676" s="17">
        <v>20.2941732</v>
      </c>
      <c r="C676" s="17">
        <v>4.0941411</v>
      </c>
      <c r="D676" s="17">
        <f t="shared" si="54"/>
        <v>24.388314299999998</v>
      </c>
      <c r="E676" s="41"/>
      <c r="F676" s="17">
        <v>19.5749472</v>
      </c>
      <c r="G676" s="17">
        <v>3.8396442</v>
      </c>
      <c r="H676" s="17">
        <f t="shared" si="55"/>
        <v>23.4145914</v>
      </c>
    </row>
    <row r="677" spans="1:8" ht="12.75">
      <c r="A677" s="27" t="s">
        <v>117</v>
      </c>
      <c r="B677" s="17">
        <v>265.1112517</v>
      </c>
      <c r="C677" s="17">
        <v>160.9338148</v>
      </c>
      <c r="D677" s="17">
        <f t="shared" si="54"/>
        <v>426.0450665</v>
      </c>
      <c r="E677" s="41"/>
      <c r="F677" s="17">
        <v>232.4236453</v>
      </c>
      <c r="G677" s="17">
        <v>135.2271929</v>
      </c>
      <c r="H677" s="17">
        <f t="shared" si="55"/>
        <v>367.6508382</v>
      </c>
    </row>
    <row r="678" spans="1:8" ht="12.75">
      <c r="A678" s="27" t="s">
        <v>13</v>
      </c>
      <c r="B678" s="17">
        <v>0.298144</v>
      </c>
      <c r="C678" s="17">
        <v>0.394047</v>
      </c>
      <c r="D678" s="17">
        <f t="shared" si="54"/>
        <v>0.692191</v>
      </c>
      <c r="E678" s="41"/>
      <c r="F678" s="17">
        <v>0.2282301</v>
      </c>
      <c r="G678" s="17">
        <v>0.2219993</v>
      </c>
      <c r="H678" s="17">
        <f t="shared" si="55"/>
        <v>0.4502294</v>
      </c>
    </row>
    <row r="679" spans="1:8" ht="12.75">
      <c r="A679" s="27" t="s">
        <v>11</v>
      </c>
      <c r="B679" s="17">
        <v>4.4189047</v>
      </c>
      <c r="C679" s="17">
        <v>3.9350376</v>
      </c>
      <c r="D679" s="17">
        <f>B679+C679</f>
        <v>8.3539423</v>
      </c>
      <c r="E679" s="41"/>
      <c r="F679" s="17">
        <v>3.5501273</v>
      </c>
      <c r="G679" s="17">
        <v>2.6826633</v>
      </c>
      <c r="H679" s="17">
        <f t="shared" si="55"/>
        <v>6.2327906</v>
      </c>
    </row>
    <row r="680" spans="1:8" ht="15" customHeight="1">
      <c r="A680" s="21" t="s">
        <v>4</v>
      </c>
      <c r="B680" s="41"/>
      <c r="C680" s="41"/>
      <c r="D680" s="17"/>
      <c r="E680" s="41"/>
      <c r="F680" s="41"/>
      <c r="G680" s="41"/>
      <c r="H680" s="17"/>
    </row>
    <row r="681" spans="1:8" ht="12.75">
      <c r="A681" s="27" t="s">
        <v>116</v>
      </c>
      <c r="B681" s="17">
        <v>28.3749039</v>
      </c>
      <c r="C681" s="17">
        <v>37.7961491</v>
      </c>
      <c r="D681" s="17">
        <f t="shared" si="54"/>
        <v>66.171053</v>
      </c>
      <c r="E681" s="41"/>
      <c r="F681" s="17">
        <v>25.8371498</v>
      </c>
      <c r="G681" s="17">
        <v>34.7499165</v>
      </c>
      <c r="H681" s="17">
        <f t="shared" si="55"/>
        <v>60.5870663</v>
      </c>
    </row>
    <row r="682" spans="1:8" ht="12.75">
      <c r="A682" s="26" t="s">
        <v>50</v>
      </c>
      <c r="B682" s="17">
        <v>0.397671</v>
      </c>
      <c r="C682" s="17">
        <v>0.070554</v>
      </c>
      <c r="D682" s="17">
        <f t="shared" si="54"/>
        <v>0.468225</v>
      </c>
      <c r="E682" s="41"/>
      <c r="F682" s="17">
        <v>0.334724</v>
      </c>
      <c r="G682" s="17">
        <v>0.051398</v>
      </c>
      <c r="H682" s="17">
        <f t="shared" si="55"/>
        <v>0.386122</v>
      </c>
    </row>
    <row r="683" spans="1:8" ht="12.75">
      <c r="A683" s="27" t="s">
        <v>117</v>
      </c>
      <c r="B683" s="17">
        <v>13.980078</v>
      </c>
      <c r="C683" s="17">
        <v>16.8792019</v>
      </c>
      <c r="D683" s="17">
        <f t="shared" si="54"/>
        <v>30.859279900000004</v>
      </c>
      <c r="E683" s="41"/>
      <c r="F683" s="17">
        <v>11.7747939</v>
      </c>
      <c r="G683" s="17">
        <v>12.806695</v>
      </c>
      <c r="H683" s="17">
        <f t="shared" si="55"/>
        <v>24.5814889</v>
      </c>
    </row>
    <row r="684" spans="1:8" ht="12.75">
      <c r="A684" s="27" t="s">
        <v>13</v>
      </c>
      <c r="B684" s="17">
        <v>0.016718</v>
      </c>
      <c r="C684" s="70" t="s">
        <v>16</v>
      </c>
      <c r="D684" s="17">
        <f>SUM(B684:C684)</f>
        <v>0.016718</v>
      </c>
      <c r="E684" s="41"/>
      <c r="F684" s="17">
        <v>0.008152</v>
      </c>
      <c r="G684" s="70">
        <v>0.001072</v>
      </c>
      <c r="H684" s="17">
        <f t="shared" si="55"/>
        <v>0.009224</v>
      </c>
    </row>
    <row r="685" spans="1:8" ht="12.75">
      <c r="A685" s="27" t="s">
        <v>11</v>
      </c>
      <c r="B685" s="17">
        <v>0.008799</v>
      </c>
      <c r="C685" s="17">
        <v>0.008799</v>
      </c>
      <c r="D685" s="17">
        <f>B685+C685</f>
        <v>0.017598</v>
      </c>
      <c r="E685" s="41"/>
      <c r="F685" s="17">
        <v>0.012989</v>
      </c>
      <c r="G685" s="17">
        <v>0.007123</v>
      </c>
      <c r="H685" s="17">
        <f t="shared" si="55"/>
        <v>0.020112</v>
      </c>
    </row>
    <row r="686" spans="1:8" ht="15" customHeight="1">
      <c r="A686" s="21" t="s">
        <v>12</v>
      </c>
      <c r="B686" s="41"/>
      <c r="C686" s="41"/>
      <c r="D686" s="17"/>
      <c r="E686" s="41"/>
      <c r="F686" s="41"/>
      <c r="G686" s="41"/>
      <c r="H686" s="17"/>
    </row>
    <row r="687" spans="1:8" ht="12.75">
      <c r="A687" s="27" t="s">
        <v>116</v>
      </c>
      <c r="B687" s="17">
        <v>24.5327012</v>
      </c>
      <c r="C687" s="17">
        <v>14.8293105</v>
      </c>
      <c r="D687" s="17">
        <f t="shared" si="54"/>
        <v>39.362011700000004</v>
      </c>
      <c r="E687" s="41"/>
      <c r="F687" s="17">
        <v>21.8947876</v>
      </c>
      <c r="G687" s="17">
        <v>12.0168998</v>
      </c>
      <c r="H687" s="17">
        <f t="shared" si="55"/>
        <v>33.9116874</v>
      </c>
    </row>
    <row r="688" spans="1:8" ht="12.75">
      <c r="A688" s="26" t="s">
        <v>50</v>
      </c>
      <c r="B688" s="17">
        <v>0.6548745</v>
      </c>
      <c r="C688" s="17">
        <v>0.142335</v>
      </c>
      <c r="D688" s="17">
        <f t="shared" si="54"/>
        <v>0.7972095</v>
      </c>
      <c r="E688" s="41"/>
      <c r="F688" s="17">
        <v>0.529177</v>
      </c>
      <c r="G688" s="17">
        <v>0.137055</v>
      </c>
      <c r="H688" s="17">
        <f t="shared" si="55"/>
        <v>0.666232</v>
      </c>
    </row>
    <row r="689" spans="1:8" ht="12.75">
      <c r="A689" s="27" t="s">
        <v>117</v>
      </c>
      <c r="B689" s="17">
        <v>39.1818757</v>
      </c>
      <c r="C689" s="17">
        <v>24.5711775</v>
      </c>
      <c r="D689" s="17">
        <f t="shared" si="54"/>
        <v>63.7530532</v>
      </c>
      <c r="E689" s="41"/>
      <c r="F689" s="17">
        <v>35.6004898</v>
      </c>
      <c r="G689" s="17">
        <v>19.8953974</v>
      </c>
      <c r="H689" s="17">
        <f t="shared" si="55"/>
        <v>55.4958872</v>
      </c>
    </row>
    <row r="690" spans="1:8" ht="12.75">
      <c r="A690" s="27" t="s">
        <v>13</v>
      </c>
      <c r="B690" s="17">
        <v>20.5804423</v>
      </c>
      <c r="C690" s="17">
        <v>14.8274646</v>
      </c>
      <c r="D690" s="17">
        <f t="shared" si="54"/>
        <v>35.4079069</v>
      </c>
      <c r="E690" s="41"/>
      <c r="F690" s="17">
        <v>19.6773347</v>
      </c>
      <c r="G690" s="17">
        <v>11.965123</v>
      </c>
      <c r="H690" s="17">
        <f t="shared" si="55"/>
        <v>31.6424577</v>
      </c>
    </row>
    <row r="691" spans="1:8" ht="12.75">
      <c r="A691" s="27" t="s">
        <v>11</v>
      </c>
      <c r="B691" s="17">
        <v>0.878372</v>
      </c>
      <c r="C691" s="17">
        <v>0.8402789</v>
      </c>
      <c r="D691" s="17">
        <f>B691+C691</f>
        <v>1.7186509</v>
      </c>
      <c r="E691" s="41"/>
      <c r="F691" s="17">
        <v>0.722464</v>
      </c>
      <c r="G691" s="17">
        <v>0.6100959</v>
      </c>
      <c r="H691" s="17">
        <f t="shared" si="55"/>
        <v>1.3325599000000001</v>
      </c>
    </row>
    <row r="692" spans="1:8" ht="15" customHeight="1">
      <c r="A692" s="21" t="s">
        <v>91</v>
      </c>
      <c r="B692" s="41"/>
      <c r="C692" s="41"/>
      <c r="D692" s="17"/>
      <c r="E692" s="41"/>
      <c r="F692" s="41"/>
      <c r="G692" s="41"/>
      <c r="H692" s="17"/>
    </row>
    <row r="693" spans="1:8" ht="12.75">
      <c r="A693" s="27" t="s">
        <v>116</v>
      </c>
      <c r="B693" s="17">
        <v>149.2761552</v>
      </c>
      <c r="C693" s="17">
        <v>129.6140637</v>
      </c>
      <c r="D693" s="17">
        <f t="shared" si="54"/>
        <v>278.89021890000004</v>
      </c>
      <c r="E693" s="41"/>
      <c r="F693" s="17">
        <v>89.3294993</v>
      </c>
      <c r="G693" s="17">
        <v>78.9372335</v>
      </c>
      <c r="H693" s="17">
        <f t="shared" si="55"/>
        <v>168.2667328</v>
      </c>
    </row>
    <row r="694" spans="1:8" ht="12.75">
      <c r="A694" s="26" t="s">
        <v>50</v>
      </c>
      <c r="B694" s="17">
        <v>11.9433979</v>
      </c>
      <c r="C694" s="17">
        <v>4.168041</v>
      </c>
      <c r="D694" s="17">
        <f t="shared" si="54"/>
        <v>16.1114389</v>
      </c>
      <c r="E694" s="41"/>
      <c r="F694" s="17">
        <v>7.3644263</v>
      </c>
      <c r="G694" s="17">
        <v>2.7177723</v>
      </c>
      <c r="H694" s="17">
        <f t="shared" si="55"/>
        <v>10.0821986</v>
      </c>
    </row>
    <row r="695" spans="1:8" ht="12.75">
      <c r="A695" s="27" t="s">
        <v>117</v>
      </c>
      <c r="B695" s="17">
        <v>222.0644442</v>
      </c>
      <c r="C695" s="17">
        <v>180.5392109</v>
      </c>
      <c r="D695" s="17">
        <f t="shared" si="54"/>
        <v>402.60365509999997</v>
      </c>
      <c r="E695" s="41"/>
      <c r="F695" s="17">
        <v>132.8030562</v>
      </c>
      <c r="G695" s="17">
        <v>110.2987168</v>
      </c>
      <c r="H695" s="17">
        <f t="shared" si="55"/>
        <v>243.10177299999998</v>
      </c>
    </row>
    <row r="696" spans="1:8" ht="12.75">
      <c r="A696" s="27" t="s">
        <v>13</v>
      </c>
      <c r="B696" s="17">
        <v>2.340891</v>
      </c>
      <c r="C696" s="17">
        <v>1.342915</v>
      </c>
      <c r="D696" s="17">
        <f t="shared" si="54"/>
        <v>3.683806</v>
      </c>
      <c r="E696" s="41"/>
      <c r="F696" s="17">
        <v>1.4616152</v>
      </c>
      <c r="G696" s="17">
        <v>0.6507943</v>
      </c>
      <c r="H696" s="17">
        <f t="shared" si="55"/>
        <v>2.1124095</v>
      </c>
    </row>
    <row r="697" spans="1:8" ht="12.75">
      <c r="A697" s="27" t="s">
        <v>11</v>
      </c>
      <c r="B697" s="17">
        <v>13.0309588</v>
      </c>
      <c r="C697" s="17">
        <v>11.6322707</v>
      </c>
      <c r="D697" s="17">
        <f>B697+C697</f>
        <v>24.6632295</v>
      </c>
      <c r="E697" s="41"/>
      <c r="F697" s="17">
        <v>8.0767713</v>
      </c>
      <c r="G697" s="17">
        <v>7.5802326</v>
      </c>
      <c r="H697" s="17">
        <f t="shared" si="55"/>
        <v>15.657003900000001</v>
      </c>
    </row>
    <row r="698" spans="1:8" ht="15" customHeight="1">
      <c r="A698" s="21" t="s">
        <v>92</v>
      </c>
      <c r="B698" s="41"/>
      <c r="C698" s="41"/>
      <c r="D698" s="17"/>
      <c r="E698" s="41"/>
      <c r="F698" s="41"/>
      <c r="G698" s="41"/>
      <c r="H698" s="17"/>
    </row>
    <row r="699" spans="1:8" ht="12.75">
      <c r="A699" s="27" t="s">
        <v>116</v>
      </c>
      <c r="B699" s="70">
        <v>11.0793282</v>
      </c>
      <c r="C699" s="70">
        <v>15.289148</v>
      </c>
      <c r="D699" s="17">
        <f t="shared" si="54"/>
        <v>26.368476200000003</v>
      </c>
      <c r="E699" s="41"/>
      <c r="F699" s="17">
        <v>50.2147332</v>
      </c>
      <c r="G699" s="17">
        <v>48.5442573</v>
      </c>
      <c r="H699" s="17">
        <f>F699+G699</f>
        <v>98.7589905</v>
      </c>
    </row>
    <row r="700" spans="1:8" ht="12.75">
      <c r="A700" s="26" t="s">
        <v>50</v>
      </c>
      <c r="B700" s="70">
        <v>1.1250434</v>
      </c>
      <c r="C700" s="70">
        <v>0.7315721</v>
      </c>
      <c r="D700" s="17">
        <f t="shared" si="54"/>
        <v>1.8566155</v>
      </c>
      <c r="E700" s="41"/>
      <c r="F700" s="17">
        <v>4.3418723</v>
      </c>
      <c r="G700" s="17">
        <v>1.6579304</v>
      </c>
      <c r="H700" s="17">
        <f>F700+G700</f>
        <v>5.9998027</v>
      </c>
    </row>
    <row r="701" spans="1:8" ht="12.75">
      <c r="A701" s="27" t="s">
        <v>117</v>
      </c>
      <c r="B701" s="70">
        <v>14.9458492</v>
      </c>
      <c r="C701" s="70">
        <v>21.147195</v>
      </c>
      <c r="D701" s="17">
        <f t="shared" si="54"/>
        <v>36.0930442</v>
      </c>
      <c r="E701" s="41"/>
      <c r="F701" s="17">
        <v>69.2446344</v>
      </c>
      <c r="G701" s="17">
        <v>63.8607737</v>
      </c>
      <c r="H701" s="17">
        <f>F701+G701</f>
        <v>133.1054081</v>
      </c>
    </row>
    <row r="702" spans="1:8" ht="12.75">
      <c r="A702" s="27" t="s">
        <v>13</v>
      </c>
      <c r="B702" s="70">
        <v>0.268445</v>
      </c>
      <c r="C702" s="70">
        <v>0.265881</v>
      </c>
      <c r="D702" s="17">
        <f t="shared" si="54"/>
        <v>0.534326</v>
      </c>
      <c r="E702" s="41"/>
      <c r="F702" s="17">
        <v>0.673062</v>
      </c>
      <c r="G702" s="17">
        <v>0.454457</v>
      </c>
      <c r="H702" s="17">
        <f>F702+G702</f>
        <v>1.127519</v>
      </c>
    </row>
    <row r="703" spans="1:8" ht="12.75">
      <c r="A703" s="27" t="s">
        <v>11</v>
      </c>
      <c r="B703" s="70">
        <v>1.0404413</v>
      </c>
      <c r="C703" s="70">
        <v>1.5500013</v>
      </c>
      <c r="D703" s="17">
        <f>B703+C703</f>
        <v>2.5904426</v>
      </c>
      <c r="E703" s="41"/>
      <c r="F703" s="17">
        <v>3.9289789</v>
      </c>
      <c r="G703" s="17">
        <v>3.785485</v>
      </c>
      <c r="H703" s="17">
        <f>F703+G703</f>
        <v>7.7144639</v>
      </c>
    </row>
    <row r="704" spans="1:8" ht="15" customHeight="1">
      <c r="A704" s="21" t="s">
        <v>74</v>
      </c>
      <c r="B704" s="41"/>
      <c r="C704" s="41"/>
      <c r="D704" s="17"/>
      <c r="E704" s="41"/>
      <c r="F704" s="41"/>
      <c r="G704" s="41"/>
      <c r="H704" s="17"/>
    </row>
    <row r="705" spans="1:8" ht="12.75">
      <c r="A705" s="27" t="s">
        <v>116</v>
      </c>
      <c r="B705" s="17">
        <v>1692.0998118</v>
      </c>
      <c r="C705" s="17">
        <v>1167.6187978</v>
      </c>
      <c r="D705" s="17">
        <f t="shared" si="54"/>
        <v>2859.7186096</v>
      </c>
      <c r="E705" s="41"/>
      <c r="F705" s="17">
        <v>1689.215795</v>
      </c>
      <c r="G705" s="17">
        <v>1151.284123</v>
      </c>
      <c r="H705" s="17">
        <f t="shared" si="55"/>
        <v>2840.499918</v>
      </c>
    </row>
    <row r="706" spans="1:8" ht="12.75">
      <c r="A706" s="26" t="s">
        <v>50</v>
      </c>
      <c r="B706" s="17">
        <v>77.5612735</v>
      </c>
      <c r="C706" s="17">
        <v>13.7186666</v>
      </c>
      <c r="D706" s="17">
        <f t="shared" si="54"/>
        <v>91.2799401</v>
      </c>
      <c r="E706" s="41"/>
      <c r="F706" s="17">
        <v>73.6760501</v>
      </c>
      <c r="G706" s="17">
        <v>12.8874769</v>
      </c>
      <c r="H706" s="17">
        <f t="shared" si="55"/>
        <v>86.563527</v>
      </c>
    </row>
    <row r="707" spans="1:8" ht="12.75">
      <c r="A707" s="27" t="s">
        <v>117</v>
      </c>
      <c r="B707" s="17">
        <v>2410.0428178</v>
      </c>
      <c r="C707" s="17">
        <v>1652.6908221</v>
      </c>
      <c r="D707" s="17">
        <f t="shared" si="54"/>
        <v>4062.7336399000005</v>
      </c>
      <c r="E707" s="41"/>
      <c r="F707" s="17">
        <v>2337.638349</v>
      </c>
      <c r="G707" s="17">
        <v>1579.9375549</v>
      </c>
      <c r="H707" s="17">
        <f t="shared" si="55"/>
        <v>3917.5759038999995</v>
      </c>
    </row>
    <row r="708" spans="1:8" ht="12.75">
      <c r="A708" s="27" t="s">
        <v>13</v>
      </c>
      <c r="B708" s="17">
        <v>8.8839177</v>
      </c>
      <c r="C708" s="17">
        <v>3.3282156</v>
      </c>
      <c r="D708" s="17">
        <f t="shared" si="54"/>
        <v>12.2121333</v>
      </c>
      <c r="E708" s="41"/>
      <c r="F708" s="17">
        <v>7.8027709</v>
      </c>
      <c r="G708" s="17">
        <v>2.9845623</v>
      </c>
      <c r="H708" s="17">
        <f t="shared" si="55"/>
        <v>10.787333199999999</v>
      </c>
    </row>
    <row r="709" spans="1:8" ht="12.75">
      <c r="A709" s="27" t="s">
        <v>11</v>
      </c>
      <c r="B709" s="17">
        <v>48.0461246</v>
      </c>
      <c r="C709" s="17">
        <v>25.1534336</v>
      </c>
      <c r="D709" s="17">
        <f>B709+C709</f>
        <v>73.1995582</v>
      </c>
      <c r="E709" s="41"/>
      <c r="F709" s="17">
        <v>42.7221963</v>
      </c>
      <c r="G709" s="17">
        <v>22.246092</v>
      </c>
      <c r="H709" s="17">
        <f t="shared" si="55"/>
        <v>64.9682883</v>
      </c>
    </row>
    <row r="710" spans="1:8" ht="15" customHeight="1">
      <c r="A710" s="21" t="s">
        <v>93</v>
      </c>
      <c r="B710" s="41"/>
      <c r="C710" s="41"/>
      <c r="D710" s="17"/>
      <c r="E710" s="41"/>
      <c r="F710" s="41"/>
      <c r="G710" s="41"/>
      <c r="H710" s="17"/>
    </row>
    <row r="711" spans="1:8" ht="12.75">
      <c r="A711" s="27" t="s">
        <v>116</v>
      </c>
      <c r="B711" s="17">
        <f>11.9195827+0</f>
        <v>11.9195827</v>
      </c>
      <c r="C711" s="17">
        <v>19.2224415</v>
      </c>
      <c r="D711" s="17">
        <f t="shared" si="54"/>
        <v>31.142024199999998</v>
      </c>
      <c r="E711" s="41"/>
      <c r="F711" s="17">
        <f>8.951211+0</f>
        <v>8.951211</v>
      </c>
      <c r="G711" s="17">
        <v>13.3663736</v>
      </c>
      <c r="H711" s="17">
        <f t="shared" si="55"/>
        <v>22.3175846</v>
      </c>
    </row>
    <row r="712" spans="1:8" ht="12.75">
      <c r="A712" s="26" t="s">
        <v>50</v>
      </c>
      <c r="B712" s="17">
        <f>0.7337997+0.000508</f>
        <v>0.7343077</v>
      </c>
      <c r="C712" s="17">
        <v>0.75262</v>
      </c>
      <c r="D712" s="17">
        <f t="shared" si="54"/>
        <v>1.4869276999999999</v>
      </c>
      <c r="E712" s="41"/>
      <c r="F712" s="17">
        <f>0.5086375+0.001656</f>
        <v>0.5102935</v>
      </c>
      <c r="G712" s="17">
        <v>0.4389482</v>
      </c>
      <c r="H712" s="17">
        <f t="shared" si="55"/>
        <v>0.9492417</v>
      </c>
    </row>
    <row r="713" spans="1:8" ht="12.75">
      <c r="A713" s="27" t="s">
        <v>117</v>
      </c>
      <c r="B713" s="17">
        <v>18.2743828</v>
      </c>
      <c r="C713" s="17">
        <v>28.2532498</v>
      </c>
      <c r="D713" s="17">
        <f t="shared" si="54"/>
        <v>46.527632600000004</v>
      </c>
      <c r="E713" s="41"/>
      <c r="F713" s="17">
        <v>13.6040748</v>
      </c>
      <c r="G713" s="17">
        <v>19.0487386</v>
      </c>
      <c r="H713" s="17">
        <f t="shared" si="55"/>
        <v>32.6528134</v>
      </c>
    </row>
    <row r="714" spans="1:8" ht="12.75">
      <c r="A714" s="27" t="s">
        <v>13</v>
      </c>
      <c r="B714" s="17">
        <v>4.021434</v>
      </c>
      <c r="C714" s="17">
        <v>5.622869</v>
      </c>
      <c r="D714" s="17">
        <f t="shared" si="54"/>
        <v>9.644303</v>
      </c>
      <c r="E714" s="41"/>
      <c r="F714" s="17">
        <v>3.695051</v>
      </c>
      <c r="G714" s="17">
        <v>5.740755</v>
      </c>
      <c r="H714" s="17">
        <f t="shared" si="55"/>
        <v>9.435806</v>
      </c>
    </row>
    <row r="715" spans="1:8" ht="12.75">
      <c r="A715" s="27" t="s">
        <v>11</v>
      </c>
      <c r="B715" s="17">
        <v>1.067381</v>
      </c>
      <c r="C715" s="17">
        <f>1.696887+0.001676</f>
        <v>1.698563</v>
      </c>
      <c r="D715" s="17">
        <f t="shared" si="54"/>
        <v>2.765944</v>
      </c>
      <c r="E715" s="41"/>
      <c r="F715" s="17">
        <v>0.730414</v>
      </c>
      <c r="G715" s="17">
        <v>0.898915</v>
      </c>
      <c r="H715" s="17">
        <f t="shared" si="55"/>
        <v>1.629329</v>
      </c>
    </row>
    <row r="716" spans="1:8" ht="15" customHeight="1">
      <c r="A716" s="21" t="s">
        <v>7</v>
      </c>
      <c r="B716" s="41"/>
      <c r="C716" s="41"/>
      <c r="D716" s="17"/>
      <c r="E716" s="41"/>
      <c r="F716" s="41"/>
      <c r="G716" s="41"/>
      <c r="H716" s="17"/>
    </row>
    <row r="717" spans="1:10" ht="12.75">
      <c r="A717" s="27" t="s">
        <v>116</v>
      </c>
      <c r="B717" s="17">
        <f aca="true" t="shared" si="56" ref="B717:C721">SUM(B669+B675+B681+B687+B693,B699,B705+B711)</f>
        <v>2229.5340465</v>
      </c>
      <c r="C717" s="17">
        <f t="shared" si="56"/>
        <v>1583.863892</v>
      </c>
      <c r="D717" s="17">
        <f>B717+C717</f>
        <v>3813.3979385000002</v>
      </c>
      <c r="E717" s="17"/>
      <c r="F717" s="17">
        <f aca="true" t="shared" si="57" ref="F717:G721">F669+F675+F681+F687+F693+F699+F705+F711</f>
        <v>2174.543755</v>
      </c>
      <c r="G717" s="17">
        <f t="shared" si="57"/>
        <v>1515.1783001000001</v>
      </c>
      <c r="H717" s="17">
        <f t="shared" si="55"/>
        <v>3689.7220551</v>
      </c>
      <c r="I717" s="88"/>
      <c r="J717" s="88"/>
    </row>
    <row r="718" spans="1:8" ht="12.75">
      <c r="A718" s="26" t="s">
        <v>50</v>
      </c>
      <c r="B718" s="17">
        <f t="shared" si="56"/>
        <v>116.3932816</v>
      </c>
      <c r="C718" s="17">
        <f t="shared" si="56"/>
        <v>24.5291109</v>
      </c>
      <c r="D718" s="17">
        <f>B718+C718</f>
        <v>140.9223925</v>
      </c>
      <c r="E718" s="17"/>
      <c r="F718" s="17">
        <f t="shared" si="57"/>
        <v>109.63478780000001</v>
      </c>
      <c r="G718" s="17">
        <f t="shared" si="57"/>
        <v>22.406875499999998</v>
      </c>
      <c r="H718" s="17">
        <f>F718+G718</f>
        <v>132.0416633</v>
      </c>
    </row>
    <row r="719" spans="1:8" ht="12.75">
      <c r="A719" s="27" t="s">
        <v>117</v>
      </c>
      <c r="B719" s="17">
        <f t="shared" si="56"/>
        <v>3112.7429644</v>
      </c>
      <c r="C719" s="17">
        <f t="shared" si="56"/>
        <v>2176.1225813</v>
      </c>
      <c r="D719" s="17">
        <f>B719+C719</f>
        <v>5288.8655457</v>
      </c>
      <c r="E719" s="17"/>
      <c r="F719" s="17">
        <f t="shared" si="57"/>
        <v>2943.0908597</v>
      </c>
      <c r="G719" s="17">
        <f t="shared" si="57"/>
        <v>2017.7190910999998</v>
      </c>
      <c r="H719" s="17">
        <f>F719+G719</f>
        <v>4960.8099508</v>
      </c>
    </row>
    <row r="720" spans="1:8" ht="12.75">
      <c r="A720" s="27" t="s">
        <v>13</v>
      </c>
      <c r="B720" s="17">
        <f t="shared" si="56"/>
        <v>37.344768099999996</v>
      </c>
      <c r="C720" s="17">
        <f>SUM(C672+C678,C684,C690+C696,C702,C708+C714)</f>
        <v>26.120795899999997</v>
      </c>
      <c r="D720" s="17">
        <f>B720+C720</f>
        <v>63.46556399999999</v>
      </c>
      <c r="E720" s="17"/>
      <c r="F720" s="17">
        <f t="shared" si="57"/>
        <v>34.2435469</v>
      </c>
      <c r="G720" s="17">
        <f t="shared" si="57"/>
        <v>22.1762569</v>
      </c>
      <c r="H720" s="17">
        <f>F720+G720</f>
        <v>56.4198038</v>
      </c>
    </row>
    <row r="721" spans="1:8" ht="12.75">
      <c r="A721" s="20" t="s">
        <v>11</v>
      </c>
      <c r="B721" s="17">
        <f t="shared" si="56"/>
        <v>70.96354819999999</v>
      </c>
      <c r="C721" s="17">
        <f t="shared" si="56"/>
        <v>46.370711299999996</v>
      </c>
      <c r="D721" s="17">
        <f>B721+C721</f>
        <v>117.33425949999999</v>
      </c>
      <c r="E721" s="19"/>
      <c r="F721" s="17">
        <f t="shared" si="57"/>
        <v>61.722281300000006</v>
      </c>
      <c r="G721" s="17">
        <f t="shared" si="57"/>
        <v>38.9691758</v>
      </c>
      <c r="H721" s="19">
        <f>F721+G721</f>
        <v>100.69145710000001</v>
      </c>
    </row>
    <row r="722" spans="1:8" ht="116.25" customHeight="1">
      <c r="A722" s="125" t="s">
        <v>127</v>
      </c>
      <c r="B722" s="125"/>
      <c r="C722" s="125"/>
      <c r="D722" s="125"/>
      <c r="E722" s="125"/>
      <c r="F722" s="125"/>
      <c r="G722" s="125"/>
      <c r="H722" s="125"/>
    </row>
    <row r="723" spans="1:5" ht="12.75" customHeight="1">
      <c r="A723" s="4"/>
      <c r="B723" s="8"/>
      <c r="C723" s="8"/>
      <c r="D723" s="8"/>
      <c r="E723" s="8"/>
    </row>
    <row r="724" spans="1:5" ht="12.75" customHeight="1">
      <c r="A724" s="4"/>
      <c r="B724" s="8"/>
      <c r="C724" s="8"/>
      <c r="D724" s="8"/>
      <c r="E724" s="8"/>
    </row>
    <row r="725" spans="1:7" ht="12.75" customHeight="1">
      <c r="A725" s="123" t="s">
        <v>39</v>
      </c>
      <c r="B725" s="123"/>
      <c r="C725" s="123"/>
      <c r="D725" s="123"/>
      <c r="E725" s="48"/>
      <c r="F725" s="1"/>
      <c r="G725" s="1"/>
    </row>
    <row r="726" spans="1:7" ht="27" customHeight="1">
      <c r="A726" s="121" t="s">
        <v>109</v>
      </c>
      <c r="B726" s="121"/>
      <c r="C726" s="121"/>
      <c r="D726" s="121"/>
      <c r="E726" s="121"/>
      <c r="F726" s="121"/>
      <c r="G726" s="121"/>
    </row>
    <row r="727" spans="1:8" ht="15.75" customHeight="1">
      <c r="A727" s="46"/>
      <c r="B727" s="51" t="s">
        <v>112</v>
      </c>
      <c r="C727" s="51"/>
      <c r="D727" s="47"/>
      <c r="E727" s="47"/>
      <c r="F727" s="84" t="s">
        <v>113</v>
      </c>
      <c r="G727" s="47"/>
      <c r="H727" s="47"/>
    </row>
    <row r="728" spans="1:8" ht="15.75" customHeight="1">
      <c r="A728" s="20"/>
      <c r="B728" s="43" t="s">
        <v>8</v>
      </c>
      <c r="C728" s="43" t="s">
        <v>9</v>
      </c>
      <c r="D728" s="45" t="s">
        <v>7</v>
      </c>
      <c r="E728" s="45"/>
      <c r="F728" s="43" t="s">
        <v>8</v>
      </c>
      <c r="G728" s="43" t="s">
        <v>9</v>
      </c>
      <c r="H728" s="45" t="s">
        <v>7</v>
      </c>
    </row>
    <row r="729" spans="1:8" ht="16.5" customHeight="1">
      <c r="A729" s="37" t="s">
        <v>21</v>
      </c>
      <c r="B729" s="27"/>
      <c r="C729" s="27"/>
      <c r="D729" s="27"/>
      <c r="E729" s="27"/>
      <c r="F729" s="27"/>
      <c r="G729" s="27"/>
      <c r="H729" s="27"/>
    </row>
    <row r="730" spans="1:9" ht="12.75" customHeight="1">
      <c r="A730" s="27" t="s">
        <v>116</v>
      </c>
      <c r="B730" s="22">
        <v>13079</v>
      </c>
      <c r="C730" s="22">
        <v>6402</v>
      </c>
      <c r="D730" s="22">
        <f>B730+C730</f>
        <v>19481</v>
      </c>
      <c r="E730" s="42"/>
      <c r="F730" s="22">
        <v>12700</v>
      </c>
      <c r="G730" s="22">
        <v>6170</v>
      </c>
      <c r="H730" s="22">
        <f>F730+G730</f>
        <v>18870</v>
      </c>
      <c r="I730" s="90"/>
    </row>
    <row r="731" spans="1:8" ht="12.75" customHeight="1">
      <c r="A731" s="26" t="s">
        <v>50</v>
      </c>
      <c r="B731" s="22">
        <v>4048</v>
      </c>
      <c r="C731" s="22">
        <v>508</v>
      </c>
      <c r="D731" s="22">
        <f aca="true" t="shared" si="58" ref="D731:D742">B731+C731</f>
        <v>4556</v>
      </c>
      <c r="E731" s="42"/>
      <c r="F731" s="22">
        <v>3904</v>
      </c>
      <c r="G731" s="22">
        <v>501</v>
      </c>
      <c r="H731" s="53">
        <f aca="true" t="shared" si="59" ref="H731:H742">F731+G731</f>
        <v>4405</v>
      </c>
    </row>
    <row r="732" spans="1:9" ht="12.75" customHeight="1">
      <c r="A732" s="27" t="s">
        <v>117</v>
      </c>
      <c r="B732" s="22">
        <v>6277</v>
      </c>
      <c r="C732" s="22">
        <v>3243</v>
      </c>
      <c r="D732" s="22">
        <f t="shared" si="58"/>
        <v>9520</v>
      </c>
      <c r="E732" s="42"/>
      <c r="F732" s="22">
        <v>5916</v>
      </c>
      <c r="G732" s="22">
        <v>3141</v>
      </c>
      <c r="H732" s="22">
        <f t="shared" si="59"/>
        <v>9057</v>
      </c>
      <c r="I732" s="91"/>
    </row>
    <row r="733" spans="1:8" ht="16.5" customHeight="1">
      <c r="A733" s="37" t="s">
        <v>19</v>
      </c>
      <c r="B733" s="42"/>
      <c r="C733" s="42"/>
      <c r="D733" s="22"/>
      <c r="E733" s="42"/>
      <c r="F733" s="42"/>
      <c r="G733" s="42"/>
      <c r="H733" s="22"/>
    </row>
    <row r="734" spans="1:8" ht="12.75" customHeight="1">
      <c r="A734" s="27" t="s">
        <v>116</v>
      </c>
      <c r="B734" s="22">
        <v>7979</v>
      </c>
      <c r="C734" s="22">
        <v>4671</v>
      </c>
      <c r="D734" s="22">
        <f t="shared" si="58"/>
        <v>12650</v>
      </c>
      <c r="E734" s="42"/>
      <c r="F734" s="22">
        <v>7342</v>
      </c>
      <c r="G734" s="22">
        <v>4169</v>
      </c>
      <c r="H734" s="22">
        <f t="shared" si="59"/>
        <v>11511</v>
      </c>
    </row>
    <row r="735" spans="1:8" ht="12.75" customHeight="1">
      <c r="A735" s="26" t="s">
        <v>50</v>
      </c>
      <c r="B735" s="22">
        <v>2185</v>
      </c>
      <c r="C735" s="22">
        <v>346</v>
      </c>
      <c r="D735" s="22">
        <f t="shared" si="58"/>
        <v>2531</v>
      </c>
      <c r="E735" s="42"/>
      <c r="F735" s="22">
        <v>1921</v>
      </c>
      <c r="G735" s="22">
        <v>298</v>
      </c>
      <c r="H735" s="22">
        <f t="shared" si="59"/>
        <v>2219</v>
      </c>
    </row>
    <row r="736" spans="1:8" ht="12.75" customHeight="1">
      <c r="A736" s="27" t="s">
        <v>117</v>
      </c>
      <c r="B736" s="22">
        <v>4675</v>
      </c>
      <c r="C736" s="22">
        <v>2648</v>
      </c>
      <c r="D736" s="22">
        <f t="shared" si="58"/>
        <v>7323</v>
      </c>
      <c r="E736" s="42"/>
      <c r="F736" s="22">
        <v>4206</v>
      </c>
      <c r="G736" s="22">
        <v>2410</v>
      </c>
      <c r="H736" s="22">
        <f t="shared" si="59"/>
        <v>6616</v>
      </c>
    </row>
    <row r="737" spans="1:8" ht="16.5" customHeight="1">
      <c r="A737" s="37" t="s">
        <v>20</v>
      </c>
      <c r="B737" s="42"/>
      <c r="C737" s="42"/>
      <c r="D737" s="22"/>
      <c r="E737" s="42"/>
      <c r="F737" s="42"/>
      <c r="G737" s="42"/>
      <c r="H737" s="22"/>
    </row>
    <row r="738" spans="1:10" ht="12.75" customHeight="1">
      <c r="A738" s="27" t="s">
        <v>116</v>
      </c>
      <c r="B738" s="22">
        <v>164100</v>
      </c>
      <c r="C738" s="22">
        <v>117025</v>
      </c>
      <c r="D738" s="22">
        <f t="shared" si="58"/>
        <v>281125</v>
      </c>
      <c r="E738" s="42"/>
      <c r="F738" s="22">
        <v>168636</v>
      </c>
      <c r="G738" s="22">
        <v>119173</v>
      </c>
      <c r="H738" s="22">
        <f>F738+G738</f>
        <v>287809</v>
      </c>
      <c r="I738" s="89"/>
      <c r="J738" s="89"/>
    </row>
    <row r="739" spans="1:8" ht="12.75" customHeight="1">
      <c r="A739" s="26" t="s">
        <v>50</v>
      </c>
      <c r="B739" s="22">
        <v>30682</v>
      </c>
      <c r="C739" s="22">
        <v>7184</v>
      </c>
      <c r="D739" s="22">
        <f t="shared" si="58"/>
        <v>37866</v>
      </c>
      <c r="E739" s="42"/>
      <c r="F739" s="22">
        <v>30805</v>
      </c>
      <c r="G739" s="22">
        <v>7054</v>
      </c>
      <c r="H739" s="22">
        <f>F739+G739</f>
        <v>37859</v>
      </c>
    </row>
    <row r="740" spans="1:8" ht="12.75" customHeight="1">
      <c r="A740" s="27" t="s">
        <v>117</v>
      </c>
      <c r="B740" s="22">
        <v>116279</v>
      </c>
      <c r="C740" s="22">
        <v>81346</v>
      </c>
      <c r="D740" s="22">
        <f t="shared" si="58"/>
        <v>197625</v>
      </c>
      <c r="E740" s="42"/>
      <c r="F740" s="22">
        <v>116051</v>
      </c>
      <c r="G740" s="22">
        <v>80190</v>
      </c>
      <c r="H740" s="22">
        <f>F740+G740</f>
        <v>196241</v>
      </c>
    </row>
    <row r="741" spans="1:8" ht="12.75" customHeight="1">
      <c r="A741" s="27" t="s">
        <v>13</v>
      </c>
      <c r="B741" s="22">
        <v>3072</v>
      </c>
      <c r="C741" s="22">
        <v>1667</v>
      </c>
      <c r="D741" s="22">
        <f t="shared" si="58"/>
        <v>4739</v>
      </c>
      <c r="E741" s="22"/>
      <c r="F741" s="22">
        <v>2799</v>
      </c>
      <c r="G741" s="22">
        <v>1430</v>
      </c>
      <c r="H741" s="22">
        <f>F741+G741</f>
        <v>4229</v>
      </c>
    </row>
    <row r="742" spans="1:8" ht="12.75" customHeight="1">
      <c r="A742" s="20" t="s">
        <v>11</v>
      </c>
      <c r="B742" s="23">
        <v>8743</v>
      </c>
      <c r="C742" s="23">
        <v>5622</v>
      </c>
      <c r="D742" s="23">
        <f t="shared" si="58"/>
        <v>14365</v>
      </c>
      <c r="E742" s="23"/>
      <c r="F742" s="23">
        <v>8120</v>
      </c>
      <c r="G742" s="23">
        <v>5134</v>
      </c>
      <c r="H742" s="23">
        <f t="shared" si="59"/>
        <v>13254</v>
      </c>
    </row>
    <row r="743" spans="1:8" ht="15" customHeight="1">
      <c r="A743" s="125" t="s">
        <v>75</v>
      </c>
      <c r="B743" s="125"/>
      <c r="C743" s="125"/>
      <c r="D743" s="125"/>
      <c r="E743" s="125"/>
      <c r="F743" s="125"/>
      <c r="G743" s="125"/>
      <c r="H743" s="125"/>
    </row>
    <row r="744" spans="1:5" ht="12.75" customHeight="1">
      <c r="A744" s="4"/>
      <c r="B744" s="2"/>
      <c r="C744" s="2"/>
      <c r="D744" s="2"/>
      <c r="E744" s="2"/>
    </row>
    <row r="745" spans="1:5" ht="12.75" customHeight="1">
      <c r="A745" s="4"/>
      <c r="B745" s="2"/>
      <c r="C745" s="2"/>
      <c r="D745" s="2"/>
      <c r="E745" s="2"/>
    </row>
    <row r="746" spans="1:5" ht="12.75" customHeight="1">
      <c r="A746" s="4"/>
      <c r="B746" s="2"/>
      <c r="C746" s="2"/>
      <c r="D746" s="2"/>
      <c r="E746" s="2"/>
    </row>
    <row r="747" ht="12.75" customHeight="1">
      <c r="A747" s="1" t="s">
        <v>40</v>
      </c>
    </row>
    <row r="748" spans="1:7" ht="27" customHeight="1">
      <c r="A748" s="121" t="s">
        <v>106</v>
      </c>
      <c r="B748" s="121"/>
      <c r="C748" s="121"/>
      <c r="D748" s="121"/>
      <c r="E748" s="121"/>
      <c r="F748" s="121"/>
      <c r="G748" s="121"/>
    </row>
    <row r="749" spans="1:8" ht="15.75" customHeight="1">
      <c r="A749" s="46"/>
      <c r="B749" s="51" t="s">
        <v>112</v>
      </c>
      <c r="C749" s="51"/>
      <c r="D749" s="47"/>
      <c r="E749" s="47"/>
      <c r="F749" s="84" t="s">
        <v>113</v>
      </c>
      <c r="G749" s="47"/>
      <c r="H749" s="47"/>
    </row>
    <row r="750" spans="1:8" ht="15.75" customHeight="1">
      <c r="A750" s="20"/>
      <c r="B750" s="43" t="s">
        <v>8</v>
      </c>
      <c r="C750" s="43" t="s">
        <v>9</v>
      </c>
      <c r="D750" s="45" t="s">
        <v>7</v>
      </c>
      <c r="E750" s="45"/>
      <c r="F750" s="43" t="s">
        <v>8</v>
      </c>
      <c r="G750" s="43" t="s">
        <v>9</v>
      </c>
      <c r="H750" s="45" t="s">
        <v>7</v>
      </c>
    </row>
    <row r="751" spans="1:8" ht="16.5" customHeight="1">
      <c r="A751" s="37" t="s">
        <v>21</v>
      </c>
      <c r="B751" s="27"/>
      <c r="C751" s="27"/>
      <c r="D751" s="27"/>
      <c r="E751" s="27"/>
      <c r="F751" s="27"/>
      <c r="G751" s="27"/>
      <c r="H751" s="27"/>
    </row>
    <row r="752" spans="1:9" ht="12.75" customHeight="1">
      <c r="A752" s="27" t="s">
        <v>116</v>
      </c>
      <c r="B752" s="17">
        <v>57.8498257</v>
      </c>
      <c r="C752" s="17">
        <v>26.788267</v>
      </c>
      <c r="D752" s="17">
        <f>B752+C752</f>
        <v>84.6380927</v>
      </c>
      <c r="E752" s="41"/>
      <c r="F752" s="17">
        <v>53.5783436</v>
      </c>
      <c r="G752" s="17">
        <v>23.9586184</v>
      </c>
      <c r="H752" s="17">
        <f>F752+G752</f>
        <v>77.53696199999999</v>
      </c>
      <c r="I752" s="90"/>
    </row>
    <row r="753" spans="1:8" ht="12.75" customHeight="1">
      <c r="A753" s="26" t="s">
        <v>50</v>
      </c>
      <c r="B753" s="17">
        <v>5.5318348</v>
      </c>
      <c r="C753" s="17">
        <v>0.6174978</v>
      </c>
      <c r="D753" s="17">
        <f aca="true" t="shared" si="60" ref="D753:D767">B753+C753</f>
        <v>6.1493326</v>
      </c>
      <c r="E753" s="41"/>
      <c r="F753" s="17">
        <v>5.1887986</v>
      </c>
      <c r="G753" s="17">
        <v>0.5675888</v>
      </c>
      <c r="H753" s="54">
        <f aca="true" t="shared" si="61" ref="H753:H767">F753+G753</f>
        <v>5.7563874</v>
      </c>
    </row>
    <row r="754" spans="1:9" ht="12.75" customHeight="1">
      <c r="A754" s="27" t="s">
        <v>117</v>
      </c>
      <c r="B754" s="17">
        <v>52.7981737</v>
      </c>
      <c r="C754" s="17">
        <v>25.7000476</v>
      </c>
      <c r="D754" s="17">
        <f t="shared" si="60"/>
        <v>78.4982213</v>
      </c>
      <c r="E754" s="41"/>
      <c r="F754" s="17">
        <v>46.4799058</v>
      </c>
      <c r="G754" s="17">
        <v>23.3467578</v>
      </c>
      <c r="H754" s="17">
        <f t="shared" si="61"/>
        <v>69.82666359999999</v>
      </c>
      <c r="I754" s="91"/>
    </row>
    <row r="755" spans="1:8" ht="16.5" customHeight="1">
      <c r="A755" s="37" t="s">
        <v>19</v>
      </c>
      <c r="B755" s="41"/>
      <c r="C755" s="41"/>
      <c r="D755" s="17"/>
      <c r="E755" s="41"/>
      <c r="F755" s="41"/>
      <c r="G755" s="41"/>
      <c r="H755" s="17"/>
    </row>
    <row r="756" spans="1:8" ht="12.75" customHeight="1">
      <c r="A756" s="27" t="s">
        <v>116</v>
      </c>
      <c r="B756" s="17">
        <v>49.4615208</v>
      </c>
      <c r="C756" s="17">
        <v>28.1470251</v>
      </c>
      <c r="D756" s="17">
        <f t="shared" si="60"/>
        <v>77.6085459</v>
      </c>
      <c r="E756" s="41"/>
      <c r="F756" s="17">
        <v>46.6319211</v>
      </c>
      <c r="G756" s="17">
        <v>25.9839598</v>
      </c>
      <c r="H756" s="17">
        <f t="shared" si="61"/>
        <v>72.61588090000001</v>
      </c>
    </row>
    <row r="757" spans="1:8" ht="12.75" customHeight="1">
      <c r="A757" s="26" t="s">
        <v>50</v>
      </c>
      <c r="B757" s="17">
        <v>3.6600726</v>
      </c>
      <c r="C757" s="17">
        <v>0.5270495</v>
      </c>
      <c r="D757" s="17">
        <f t="shared" si="60"/>
        <v>4.1871221</v>
      </c>
      <c r="E757" s="41"/>
      <c r="F757" s="17">
        <v>3.2472483</v>
      </c>
      <c r="G757" s="17">
        <v>0.4616067</v>
      </c>
      <c r="H757" s="17">
        <f t="shared" si="61"/>
        <v>3.708855</v>
      </c>
    </row>
    <row r="758" spans="1:8" ht="12.75" customHeight="1">
      <c r="A758" s="27" t="s">
        <v>117</v>
      </c>
      <c r="B758" s="17">
        <v>58.4363408</v>
      </c>
      <c r="C758" s="17">
        <v>32.3111457</v>
      </c>
      <c r="D758" s="17">
        <f t="shared" si="60"/>
        <v>90.74748650000001</v>
      </c>
      <c r="E758" s="41"/>
      <c r="F758" s="17">
        <v>54.5482377</v>
      </c>
      <c r="G758" s="17">
        <v>30.5350532</v>
      </c>
      <c r="H758" s="17">
        <f t="shared" si="61"/>
        <v>85.08329090000001</v>
      </c>
    </row>
    <row r="759" spans="1:8" ht="16.5" customHeight="1">
      <c r="A759" s="37" t="s">
        <v>20</v>
      </c>
      <c r="B759" s="41"/>
      <c r="C759" s="41"/>
      <c r="D759" s="17"/>
      <c r="E759" s="41"/>
      <c r="F759" s="41"/>
      <c r="G759" s="41"/>
      <c r="H759" s="17"/>
    </row>
    <row r="760" spans="1:8" ht="12.75" customHeight="1">
      <c r="A760" s="27" t="s">
        <v>116</v>
      </c>
      <c r="B760" s="17">
        <v>2122.2227</v>
      </c>
      <c r="C760" s="17">
        <v>1528.9285998</v>
      </c>
      <c r="D760" s="17">
        <f t="shared" si="60"/>
        <v>3651.1512998</v>
      </c>
      <c r="E760" s="41"/>
      <c r="F760" s="17">
        <v>2074.3334902</v>
      </c>
      <c r="G760" s="17">
        <v>1465.2357218</v>
      </c>
      <c r="H760" s="17">
        <f t="shared" si="61"/>
        <v>3539.5692120000003</v>
      </c>
    </row>
    <row r="761" spans="1:8" ht="12.75" customHeight="1">
      <c r="A761" s="26" t="s">
        <v>50</v>
      </c>
      <c r="B761" s="17">
        <v>107.2013741</v>
      </c>
      <c r="C761" s="17">
        <v>23.3845636</v>
      </c>
      <c r="D761" s="17">
        <f t="shared" si="60"/>
        <v>130.5859377</v>
      </c>
      <c r="E761" s="41"/>
      <c r="F761" s="17">
        <v>101.1987408</v>
      </c>
      <c r="G761" s="17">
        <v>21.3776798</v>
      </c>
      <c r="H761" s="17">
        <f t="shared" si="61"/>
        <v>122.57642059999999</v>
      </c>
    </row>
    <row r="762" spans="1:8" ht="12.75" customHeight="1">
      <c r="A762" s="27" t="s">
        <v>117</v>
      </c>
      <c r="B762" s="17">
        <v>3001.5084498</v>
      </c>
      <c r="C762" s="17">
        <v>2118.111388</v>
      </c>
      <c r="D762" s="17">
        <f t="shared" si="60"/>
        <v>5119.6198378</v>
      </c>
      <c r="E762" s="41"/>
      <c r="F762" s="17">
        <v>2842.0627161</v>
      </c>
      <c r="G762" s="17">
        <v>1963.83728</v>
      </c>
      <c r="H762" s="17">
        <f t="shared" si="61"/>
        <v>4805.8999961</v>
      </c>
    </row>
    <row r="763" spans="1:8" ht="12.75" customHeight="1">
      <c r="A763" s="27" t="s">
        <v>13</v>
      </c>
      <c r="B763" s="17">
        <v>37.3447681</v>
      </c>
      <c r="C763" s="17">
        <v>26.1207959</v>
      </c>
      <c r="D763" s="17">
        <f t="shared" si="60"/>
        <v>63.465564</v>
      </c>
      <c r="E763" s="17"/>
      <c r="F763" s="17">
        <v>34.2435468</v>
      </c>
      <c r="G763" s="17">
        <v>22.1762568</v>
      </c>
      <c r="H763" s="17">
        <f t="shared" si="61"/>
        <v>56.419803599999995</v>
      </c>
    </row>
    <row r="764" spans="1:8" ht="12.75" customHeight="1">
      <c r="A764" s="27" t="s">
        <v>11</v>
      </c>
      <c r="B764" s="17">
        <v>70.9635483</v>
      </c>
      <c r="C764" s="17">
        <v>46.3707113</v>
      </c>
      <c r="D764" s="17">
        <f t="shared" si="60"/>
        <v>117.3342596</v>
      </c>
      <c r="E764" s="17"/>
      <c r="F764" s="17">
        <v>61.7222814</v>
      </c>
      <c r="G764" s="17">
        <v>38.9691758</v>
      </c>
      <c r="H764" s="17">
        <f t="shared" si="61"/>
        <v>100.6914572</v>
      </c>
    </row>
    <row r="765" spans="1:11" ht="16.5" customHeight="1">
      <c r="A765" s="21" t="s">
        <v>7</v>
      </c>
      <c r="B765" s="41"/>
      <c r="C765" s="41"/>
      <c r="D765" s="17"/>
      <c r="E765" s="41"/>
      <c r="F765" s="41"/>
      <c r="G765" s="41"/>
      <c r="H765" s="17"/>
      <c r="K765" s="93"/>
    </row>
    <row r="766" spans="1:10" ht="12.75" customHeight="1">
      <c r="A766" s="27" t="s">
        <v>116</v>
      </c>
      <c r="B766" s="17">
        <f aca="true" t="shared" si="62" ref="B766:C768">B752+B756+B760</f>
        <v>2229.5340465</v>
      </c>
      <c r="C766" s="17">
        <f t="shared" si="62"/>
        <v>1583.8638919</v>
      </c>
      <c r="D766" s="17">
        <f t="shared" si="60"/>
        <v>3813.3979384</v>
      </c>
      <c r="E766" s="17"/>
      <c r="F766" s="17">
        <f aca="true" t="shared" si="63" ref="F766:G768">F752+F756+F760</f>
        <v>2174.5437549000003</v>
      </c>
      <c r="G766" s="17">
        <f t="shared" si="63"/>
        <v>1515.1783</v>
      </c>
      <c r="H766" s="17">
        <f t="shared" si="61"/>
        <v>3689.7220549000003</v>
      </c>
      <c r="I766" s="88"/>
      <c r="J766" s="88"/>
    </row>
    <row r="767" spans="1:8" ht="12.75" customHeight="1">
      <c r="A767" s="26" t="s">
        <v>50</v>
      </c>
      <c r="B767" s="17">
        <f t="shared" si="62"/>
        <v>116.3932815</v>
      </c>
      <c r="C767" s="17">
        <f t="shared" si="62"/>
        <v>24.5291109</v>
      </c>
      <c r="D767" s="17">
        <f t="shared" si="60"/>
        <v>140.9223924</v>
      </c>
      <c r="E767" s="17"/>
      <c r="F767" s="17">
        <f t="shared" si="63"/>
        <v>109.6347877</v>
      </c>
      <c r="G767" s="17">
        <f t="shared" si="63"/>
        <v>22.4068753</v>
      </c>
      <c r="H767" s="17">
        <f t="shared" si="61"/>
        <v>132.041663</v>
      </c>
    </row>
    <row r="768" spans="1:8" ht="12.75" customHeight="1">
      <c r="A768" s="27" t="s">
        <v>117</v>
      </c>
      <c r="B768" s="35">
        <f t="shared" si="62"/>
        <v>3112.7429643</v>
      </c>
      <c r="C768" s="35">
        <f>C754+C758+C762</f>
        <v>2176.1225812999996</v>
      </c>
      <c r="D768" s="17">
        <f>B768+C768</f>
        <v>5288.8655456</v>
      </c>
      <c r="E768" s="35"/>
      <c r="F768" s="17">
        <f t="shared" si="63"/>
        <v>2943.0908596000004</v>
      </c>
      <c r="G768" s="17">
        <f t="shared" si="63"/>
        <v>2017.719091</v>
      </c>
      <c r="H768" s="17">
        <f>F768+G768</f>
        <v>4960.8099506</v>
      </c>
    </row>
    <row r="769" spans="1:8" ht="12.75" customHeight="1">
      <c r="A769" s="27" t="s">
        <v>13</v>
      </c>
      <c r="B769" s="35">
        <f>B763</f>
        <v>37.3447681</v>
      </c>
      <c r="C769" s="35">
        <f aca="true" t="shared" si="64" ref="C769:H769">C763</f>
        <v>26.1207959</v>
      </c>
      <c r="D769" s="35">
        <f t="shared" si="64"/>
        <v>63.465564</v>
      </c>
      <c r="E769" s="35"/>
      <c r="F769" s="35">
        <f t="shared" si="64"/>
        <v>34.2435468</v>
      </c>
      <c r="G769" s="35">
        <f t="shared" si="64"/>
        <v>22.1762568</v>
      </c>
      <c r="H769" s="35">
        <f t="shared" si="64"/>
        <v>56.419803599999995</v>
      </c>
    </row>
    <row r="770" spans="1:8" ht="12.75" customHeight="1">
      <c r="A770" s="20" t="s">
        <v>11</v>
      </c>
      <c r="B770" s="19">
        <f>B764</f>
        <v>70.9635483</v>
      </c>
      <c r="C770" s="19">
        <f>C764</f>
        <v>46.3707113</v>
      </c>
      <c r="D770" s="19">
        <f>D764</f>
        <v>117.3342596</v>
      </c>
      <c r="E770" s="19"/>
      <c r="F770" s="19">
        <f>F764</f>
        <v>61.7222814</v>
      </c>
      <c r="G770" s="19">
        <f>G764</f>
        <v>38.9691758</v>
      </c>
      <c r="H770" s="19">
        <f>H764</f>
        <v>100.6914572</v>
      </c>
    </row>
    <row r="771" spans="1:7" ht="36" customHeight="1">
      <c r="A771" s="109" t="s">
        <v>118</v>
      </c>
      <c r="B771" s="109"/>
      <c r="C771" s="109"/>
      <c r="D771" s="109"/>
      <c r="E771" s="109"/>
      <c r="F771" s="109"/>
      <c r="G771" s="109"/>
    </row>
    <row r="772" spans="1:5" ht="12.75" customHeight="1">
      <c r="A772" s="124"/>
      <c r="B772" s="112"/>
      <c r="C772" s="112"/>
      <c r="D772" s="112"/>
      <c r="E772" s="8"/>
    </row>
    <row r="773" ht="12.75" customHeight="1"/>
    <row r="774" ht="12.75" customHeight="1"/>
    <row r="775" spans="1:7" ht="12.75" customHeight="1">
      <c r="A775" s="123" t="s">
        <v>55</v>
      </c>
      <c r="B775" s="123"/>
      <c r="C775" s="123"/>
      <c r="D775" s="123"/>
      <c r="E775" s="48"/>
      <c r="F775" s="1"/>
      <c r="G775" s="1"/>
    </row>
    <row r="776" spans="1:7" ht="27" customHeight="1">
      <c r="A776" s="127" t="s">
        <v>81</v>
      </c>
      <c r="B776" s="127"/>
      <c r="C776" s="127"/>
      <c r="D776" s="127"/>
      <c r="E776" s="127"/>
      <c r="F776" s="127"/>
      <c r="G776" s="127"/>
    </row>
    <row r="777" spans="1:8" ht="15.75" customHeight="1">
      <c r="A777" s="24"/>
      <c r="B777" s="56" t="s">
        <v>57</v>
      </c>
      <c r="C777" s="56" t="s">
        <v>58</v>
      </c>
      <c r="D777" s="56" t="s">
        <v>89</v>
      </c>
      <c r="E777" s="25"/>
      <c r="F777" s="56" t="s">
        <v>90</v>
      </c>
      <c r="G777" s="56" t="s">
        <v>112</v>
      </c>
      <c r="H777" s="56" t="s">
        <v>113</v>
      </c>
    </row>
    <row r="778" spans="1:8" ht="16.5" customHeight="1">
      <c r="A778" s="21" t="s">
        <v>8</v>
      </c>
      <c r="B778" s="22"/>
      <c r="C778" s="22"/>
      <c r="D778" s="22"/>
      <c r="E778" s="27"/>
      <c r="F778" s="22"/>
      <c r="G778" s="22"/>
      <c r="H778" s="22"/>
    </row>
    <row r="779" spans="1:9" ht="12.75" customHeight="1">
      <c r="A779" s="27" t="s">
        <v>116</v>
      </c>
      <c r="B779" s="22">
        <v>157445</v>
      </c>
      <c r="C779" s="22">
        <v>168321</v>
      </c>
      <c r="D779" s="22">
        <v>164312</v>
      </c>
      <c r="E779" s="22"/>
      <c r="F779" s="22">
        <v>183665</v>
      </c>
      <c r="G779" s="22">
        <v>177116</v>
      </c>
      <c r="H779" s="22">
        <v>181808</v>
      </c>
      <c r="I779" s="90"/>
    </row>
    <row r="780" spans="1:8" ht="12.75" customHeight="1">
      <c r="A780" s="26" t="s">
        <v>50</v>
      </c>
      <c r="B780" s="53">
        <v>33372</v>
      </c>
      <c r="C780" s="53">
        <v>35639</v>
      </c>
      <c r="D780" s="53">
        <v>34440</v>
      </c>
      <c r="E780" s="22"/>
      <c r="F780" s="53">
        <v>36956</v>
      </c>
      <c r="G780" s="53">
        <v>34899</v>
      </c>
      <c r="H780" s="53">
        <v>34925</v>
      </c>
    </row>
    <row r="781" spans="1:9" ht="12.75" customHeight="1">
      <c r="A781" s="27" t="s">
        <v>117</v>
      </c>
      <c r="B781" s="22">
        <v>111743</v>
      </c>
      <c r="C781" s="22">
        <v>115389</v>
      </c>
      <c r="D781" s="22">
        <v>115092</v>
      </c>
      <c r="E781" s="22"/>
      <c r="F781" s="22">
        <v>124005</v>
      </c>
      <c r="G781" s="22">
        <v>122305</v>
      </c>
      <c r="H781" s="22">
        <v>122070</v>
      </c>
      <c r="I781" s="91"/>
    </row>
    <row r="782" spans="1:8" ht="12.75" customHeight="1">
      <c r="A782" s="27" t="s">
        <v>13</v>
      </c>
      <c r="B782" s="22">
        <v>3655</v>
      </c>
      <c r="C782" s="22">
        <v>3217</v>
      </c>
      <c r="D782" s="22">
        <v>3329</v>
      </c>
      <c r="E782" s="22"/>
      <c r="F782" s="22">
        <v>3187</v>
      </c>
      <c r="G782" s="22">
        <v>3072</v>
      </c>
      <c r="H782" s="22">
        <v>2799</v>
      </c>
    </row>
    <row r="783" spans="1:8" ht="12.75" customHeight="1">
      <c r="A783" s="27" t="s">
        <v>11</v>
      </c>
      <c r="B783" s="22">
        <v>8730</v>
      </c>
      <c r="C783" s="22">
        <v>9126</v>
      </c>
      <c r="D783" s="22">
        <v>8957</v>
      </c>
      <c r="E783" s="22"/>
      <c r="F783" s="22">
        <v>9160</v>
      </c>
      <c r="G783" s="22">
        <v>8743</v>
      </c>
      <c r="H783" s="22">
        <v>8120</v>
      </c>
    </row>
    <row r="784" spans="1:8" ht="16.5" customHeight="1">
      <c r="A784" s="21" t="s">
        <v>9</v>
      </c>
      <c r="B784" s="22"/>
      <c r="C784" s="22"/>
      <c r="D784" s="42"/>
      <c r="E784" s="22"/>
      <c r="F784" s="42"/>
      <c r="G784" s="42"/>
      <c r="H784" s="42"/>
    </row>
    <row r="785" spans="1:8" ht="12.75" customHeight="1">
      <c r="A785" s="27" t="s">
        <v>116</v>
      </c>
      <c r="B785" s="22">
        <v>102842</v>
      </c>
      <c r="C785" s="22">
        <v>109079</v>
      </c>
      <c r="D785" s="22">
        <v>109705</v>
      </c>
      <c r="E785" s="22"/>
      <c r="F785" s="22">
        <v>126247</v>
      </c>
      <c r="G785" s="22">
        <v>123210</v>
      </c>
      <c r="H785" s="22">
        <v>125341</v>
      </c>
    </row>
    <row r="786" spans="1:8" ht="12.75" customHeight="1">
      <c r="A786" s="26" t="s">
        <v>50</v>
      </c>
      <c r="B786" s="53">
        <v>6814</v>
      </c>
      <c r="C786" s="53">
        <v>7000</v>
      </c>
      <c r="D786" s="53">
        <v>7089</v>
      </c>
      <c r="E786" s="22"/>
      <c r="F786" s="53">
        <v>7947</v>
      </c>
      <c r="G786" s="53">
        <v>7722</v>
      </c>
      <c r="H786" s="53">
        <v>7563</v>
      </c>
    </row>
    <row r="787" spans="1:8" ht="12.75" customHeight="1">
      <c r="A787" s="27" t="s">
        <v>117</v>
      </c>
      <c r="B787" s="22">
        <v>71807</v>
      </c>
      <c r="C787" s="22">
        <v>73585</v>
      </c>
      <c r="D787" s="22">
        <v>75445</v>
      </c>
      <c r="E787" s="22"/>
      <c r="F787" s="22">
        <v>84113</v>
      </c>
      <c r="G787" s="22">
        <v>84341</v>
      </c>
      <c r="H787" s="22">
        <v>83316</v>
      </c>
    </row>
    <row r="788" spans="1:8" ht="12.75" customHeight="1">
      <c r="A788" s="27" t="s">
        <v>13</v>
      </c>
      <c r="B788" s="22">
        <v>1784</v>
      </c>
      <c r="C788" s="22">
        <v>1518</v>
      </c>
      <c r="D788" s="22">
        <v>1684</v>
      </c>
      <c r="E788" s="22"/>
      <c r="F788" s="22">
        <v>1690</v>
      </c>
      <c r="G788" s="22">
        <v>1667</v>
      </c>
      <c r="H788" s="22">
        <v>1430</v>
      </c>
    </row>
    <row r="789" spans="1:8" ht="12.75" customHeight="1">
      <c r="A789" s="27" t="s">
        <v>11</v>
      </c>
      <c r="B789" s="22">
        <v>5136</v>
      </c>
      <c r="C789" s="22">
        <v>5211</v>
      </c>
      <c r="D789" s="22">
        <v>5347</v>
      </c>
      <c r="E789" s="22"/>
      <c r="F789" s="22">
        <v>5871</v>
      </c>
      <c r="G789" s="22">
        <v>5622</v>
      </c>
      <c r="H789" s="22">
        <v>5134</v>
      </c>
    </row>
    <row r="790" spans="1:8" ht="16.5" customHeight="1">
      <c r="A790" s="21" t="s">
        <v>7</v>
      </c>
      <c r="B790" s="22"/>
      <c r="C790" s="22"/>
      <c r="D790" s="42"/>
      <c r="E790" s="22"/>
      <c r="F790" s="42"/>
      <c r="G790" s="42"/>
      <c r="H790" s="42"/>
    </row>
    <row r="791" spans="1:10" ht="12.75" customHeight="1">
      <c r="A791" s="27" t="s">
        <v>116</v>
      </c>
      <c r="B791" s="22">
        <f aca="true" t="shared" si="65" ref="B791:D795">B779+B785</f>
        <v>260287</v>
      </c>
      <c r="C791" s="22">
        <f t="shared" si="65"/>
        <v>277400</v>
      </c>
      <c r="D791" s="22">
        <f t="shared" si="65"/>
        <v>274017</v>
      </c>
      <c r="E791" s="22"/>
      <c r="F791" s="22">
        <f>F779+F785</f>
        <v>309912</v>
      </c>
      <c r="G791" s="22">
        <f>G779+G785</f>
        <v>300326</v>
      </c>
      <c r="H791" s="22">
        <f>H779+H785</f>
        <v>307149</v>
      </c>
      <c r="I791" s="89"/>
      <c r="J791" s="89"/>
    </row>
    <row r="792" spans="1:8" ht="12.75" customHeight="1">
      <c r="A792" s="26" t="s">
        <v>50</v>
      </c>
      <c r="B792" s="22">
        <f t="shared" si="65"/>
        <v>40186</v>
      </c>
      <c r="C792" s="22">
        <f t="shared" si="65"/>
        <v>42639</v>
      </c>
      <c r="D792" s="22">
        <f t="shared" si="65"/>
        <v>41529</v>
      </c>
      <c r="E792" s="22"/>
      <c r="F792" s="22">
        <f>F780+F786</f>
        <v>44903</v>
      </c>
      <c r="G792" s="22">
        <f aca="true" t="shared" si="66" ref="G792:H795">G780+G786</f>
        <v>42621</v>
      </c>
      <c r="H792" s="22">
        <f t="shared" si="66"/>
        <v>42488</v>
      </c>
    </row>
    <row r="793" spans="1:8" ht="12.75" customHeight="1">
      <c r="A793" s="27" t="s">
        <v>117</v>
      </c>
      <c r="B793" s="22">
        <f t="shared" si="65"/>
        <v>183550</v>
      </c>
      <c r="C793" s="22">
        <f t="shared" si="65"/>
        <v>188974</v>
      </c>
      <c r="D793" s="22">
        <f t="shared" si="65"/>
        <v>190537</v>
      </c>
      <c r="E793" s="33"/>
      <c r="F793" s="22">
        <f>F781+F787</f>
        <v>208118</v>
      </c>
      <c r="G793" s="22">
        <f t="shared" si="66"/>
        <v>206646</v>
      </c>
      <c r="H793" s="22">
        <f t="shared" si="66"/>
        <v>205386</v>
      </c>
    </row>
    <row r="794" spans="1:8" ht="12.75" customHeight="1">
      <c r="A794" s="27" t="s">
        <v>13</v>
      </c>
      <c r="B794" s="22">
        <f t="shared" si="65"/>
        <v>5439</v>
      </c>
      <c r="C794" s="22">
        <f t="shared" si="65"/>
        <v>4735</v>
      </c>
      <c r="D794" s="22">
        <f t="shared" si="65"/>
        <v>5013</v>
      </c>
      <c r="E794" s="33"/>
      <c r="F794" s="22">
        <f>F782+F788</f>
        <v>4877</v>
      </c>
      <c r="G794" s="22">
        <f t="shared" si="66"/>
        <v>4739</v>
      </c>
      <c r="H794" s="22">
        <f t="shared" si="66"/>
        <v>4229</v>
      </c>
    </row>
    <row r="795" spans="1:8" ht="12.75" customHeight="1">
      <c r="A795" s="20" t="s">
        <v>11</v>
      </c>
      <c r="B795" s="23">
        <f t="shared" si="65"/>
        <v>13866</v>
      </c>
      <c r="C795" s="23">
        <f t="shared" si="65"/>
        <v>14337</v>
      </c>
      <c r="D795" s="23">
        <f t="shared" si="65"/>
        <v>14304</v>
      </c>
      <c r="E795" s="23"/>
      <c r="F795" s="23">
        <f>F783+F789</f>
        <v>15031</v>
      </c>
      <c r="G795" s="23">
        <f t="shared" si="66"/>
        <v>14365</v>
      </c>
      <c r="H795" s="23">
        <f t="shared" si="66"/>
        <v>13254</v>
      </c>
    </row>
    <row r="796" spans="2:5" ht="12.75" customHeight="1">
      <c r="B796" s="6"/>
      <c r="C796" s="6"/>
      <c r="D796" s="6"/>
      <c r="E796" s="6"/>
    </row>
    <row r="797" spans="2:5" ht="12.75" customHeight="1">
      <c r="B797" s="6"/>
      <c r="C797" s="6"/>
      <c r="D797" s="6"/>
      <c r="E797" s="6"/>
    </row>
    <row r="798" spans="1:5" ht="12.75" customHeight="1">
      <c r="A798" s="6"/>
      <c r="B798" s="6"/>
      <c r="C798" s="6"/>
      <c r="D798" s="6"/>
      <c r="E798" s="6"/>
    </row>
    <row r="799" spans="1:7" ht="12.75" customHeight="1">
      <c r="A799" s="1" t="s">
        <v>56</v>
      </c>
      <c r="B799" s="5"/>
      <c r="C799" s="5"/>
      <c r="D799" s="5"/>
      <c r="E799" s="5"/>
      <c r="F799" s="1"/>
      <c r="G799" s="1"/>
    </row>
    <row r="800" spans="1:7" ht="27.75" customHeight="1">
      <c r="A800" s="121" t="s">
        <v>107</v>
      </c>
      <c r="B800" s="121"/>
      <c r="C800" s="121"/>
      <c r="D800" s="121"/>
      <c r="E800" s="121"/>
      <c r="F800" s="121"/>
      <c r="G800" s="121"/>
    </row>
    <row r="801" spans="1:8" ht="15.75" customHeight="1">
      <c r="A801" s="24"/>
      <c r="B801" s="56" t="s">
        <v>57</v>
      </c>
      <c r="C801" s="56" t="s">
        <v>58</v>
      </c>
      <c r="D801" s="56" t="s">
        <v>89</v>
      </c>
      <c r="E801" s="25"/>
      <c r="F801" s="56" t="s">
        <v>90</v>
      </c>
      <c r="G801" s="56" t="s">
        <v>112</v>
      </c>
      <c r="H801" s="56" t="s">
        <v>113</v>
      </c>
    </row>
    <row r="802" spans="1:8" ht="16.5" customHeight="1">
      <c r="A802" s="21" t="s">
        <v>8</v>
      </c>
      <c r="B802" s="27"/>
      <c r="C802" s="27"/>
      <c r="D802" s="27"/>
      <c r="E802" s="27"/>
      <c r="F802" s="27"/>
      <c r="G802" s="27"/>
      <c r="H802" s="27"/>
    </row>
    <row r="803" spans="1:9" ht="12.75" customHeight="1">
      <c r="A803" s="27" t="s">
        <v>116</v>
      </c>
      <c r="B803" s="17">
        <v>1909.749</v>
      </c>
      <c r="C803" s="17">
        <v>1956.846</v>
      </c>
      <c r="D803" s="17">
        <v>2073.554057013</v>
      </c>
      <c r="E803" s="17"/>
      <c r="F803" s="17">
        <v>2207.063644766</v>
      </c>
      <c r="G803" s="17">
        <v>2229.53404647</v>
      </c>
      <c r="H803" s="17">
        <v>2174.543754963</v>
      </c>
      <c r="I803" s="90"/>
    </row>
    <row r="804" spans="1:8" ht="12.75" customHeight="1">
      <c r="A804" s="26" t="s">
        <v>50</v>
      </c>
      <c r="B804" s="54">
        <v>110.555</v>
      </c>
      <c r="C804" s="54">
        <v>112.452</v>
      </c>
      <c r="D804" s="54">
        <v>117.561048457</v>
      </c>
      <c r="E804" s="22"/>
      <c r="F804" s="54">
        <v>120.414728323</v>
      </c>
      <c r="G804" s="54">
        <v>116.393281481</v>
      </c>
      <c r="H804" s="54">
        <v>109.634787647</v>
      </c>
    </row>
    <row r="805" spans="1:9" ht="12.75" customHeight="1">
      <c r="A805" s="27" t="s">
        <v>117</v>
      </c>
      <c r="B805" s="17">
        <v>2578.828</v>
      </c>
      <c r="C805" s="17">
        <v>2559.456</v>
      </c>
      <c r="D805" s="17">
        <v>2777.287159438</v>
      </c>
      <c r="E805" s="17"/>
      <c r="F805" s="17">
        <v>2856.482240907</v>
      </c>
      <c r="G805" s="17">
        <v>3112.742964345</v>
      </c>
      <c r="H805" s="17">
        <v>2943.090859621</v>
      </c>
      <c r="I805" s="91"/>
    </row>
    <row r="806" spans="1:8" ht="12.75" customHeight="1">
      <c r="A806" s="27" t="s">
        <v>13</v>
      </c>
      <c r="B806" s="54">
        <v>38.402</v>
      </c>
      <c r="C806" s="54">
        <v>34.502</v>
      </c>
      <c r="D806" s="54">
        <v>37.966545837</v>
      </c>
      <c r="E806" s="17"/>
      <c r="F806" s="54">
        <v>36.871658271</v>
      </c>
      <c r="G806" s="54">
        <v>37.344768095</v>
      </c>
      <c r="H806" s="54">
        <v>34.243546837</v>
      </c>
    </row>
    <row r="807" spans="1:8" ht="12.75" customHeight="1">
      <c r="A807" s="27" t="s">
        <v>11</v>
      </c>
      <c r="B807" s="54">
        <v>68.947</v>
      </c>
      <c r="C807" s="54">
        <v>68.6</v>
      </c>
      <c r="D807" s="54">
        <v>74.123639916</v>
      </c>
      <c r="E807" s="17"/>
      <c r="F807" s="54">
        <v>71.26339979</v>
      </c>
      <c r="G807" s="54">
        <v>70.9635483</v>
      </c>
      <c r="H807" s="54">
        <v>61.722281369</v>
      </c>
    </row>
    <row r="808" spans="1:8" ht="16.5" customHeight="1">
      <c r="A808" s="21" t="s">
        <v>9</v>
      </c>
      <c r="B808" s="17"/>
      <c r="C808" s="17"/>
      <c r="D808" s="41"/>
      <c r="E808" s="17"/>
      <c r="F808" s="41"/>
      <c r="G808" s="41"/>
      <c r="H808" s="41"/>
    </row>
    <row r="809" spans="1:8" ht="12.75" customHeight="1">
      <c r="A809" s="27" t="s">
        <v>116</v>
      </c>
      <c r="B809" s="17">
        <v>1271.93</v>
      </c>
      <c r="C809" s="17">
        <v>1286.206</v>
      </c>
      <c r="D809" s="17">
        <v>1414.601740307</v>
      </c>
      <c r="E809" s="17"/>
      <c r="F809" s="17">
        <v>1537.602503468</v>
      </c>
      <c r="G809" s="17">
        <v>1583.863891926</v>
      </c>
      <c r="H809" s="17">
        <v>1515.178300011</v>
      </c>
    </row>
    <row r="810" spans="1:8" ht="12.75" customHeight="1">
      <c r="A810" s="26" t="s">
        <v>50</v>
      </c>
      <c r="B810" s="54">
        <v>21.312</v>
      </c>
      <c r="C810" s="54">
        <v>20.46</v>
      </c>
      <c r="D810" s="54">
        <v>22.884229168</v>
      </c>
      <c r="E810" s="22"/>
      <c r="F810" s="54">
        <v>23.915600908</v>
      </c>
      <c r="G810" s="54">
        <v>24.52911083</v>
      </c>
      <c r="H810" s="54">
        <v>22.406875369</v>
      </c>
    </row>
    <row r="811" spans="1:8" ht="12.75" customHeight="1">
      <c r="A811" s="27" t="s">
        <v>117</v>
      </c>
      <c r="B811" s="17">
        <v>1679.096</v>
      </c>
      <c r="C811" s="17">
        <v>1642.52</v>
      </c>
      <c r="D811" s="17">
        <v>1850.401634269</v>
      </c>
      <c r="E811" s="17"/>
      <c r="F811" s="17">
        <v>1954.90405051</v>
      </c>
      <c r="G811" s="17">
        <v>2176.122581327</v>
      </c>
      <c r="H811" s="17">
        <v>2017.719091053</v>
      </c>
    </row>
    <row r="812" spans="1:8" ht="12.75" customHeight="1">
      <c r="A812" s="27" t="s">
        <v>13</v>
      </c>
      <c r="B812" s="17">
        <v>24.354</v>
      </c>
      <c r="C812" s="17">
        <v>22.09</v>
      </c>
      <c r="D812" s="17">
        <v>25.846245442</v>
      </c>
      <c r="E812" s="17"/>
      <c r="F812" s="17">
        <v>24.847991858</v>
      </c>
      <c r="G812" s="17">
        <v>26.120795868</v>
      </c>
      <c r="H812" s="17">
        <v>22.176256811</v>
      </c>
    </row>
    <row r="813" spans="1:8" ht="12.75" customHeight="1">
      <c r="A813" s="27" t="s">
        <v>11</v>
      </c>
      <c r="B813" s="17">
        <v>41.142</v>
      </c>
      <c r="C813" s="17">
        <v>38.835</v>
      </c>
      <c r="D813" s="17">
        <v>44.871557007</v>
      </c>
      <c r="E813" s="17"/>
      <c r="F813" s="17">
        <v>44.980292512</v>
      </c>
      <c r="G813" s="17">
        <v>46.370711317</v>
      </c>
      <c r="H813" s="17">
        <v>38.969175768</v>
      </c>
    </row>
    <row r="814" spans="1:8" ht="16.5" customHeight="1">
      <c r="A814" s="21" t="s">
        <v>7</v>
      </c>
      <c r="B814" s="17"/>
      <c r="C814" s="17"/>
      <c r="D814" s="41"/>
      <c r="E814" s="17"/>
      <c r="F814" s="41"/>
      <c r="G814" s="41"/>
      <c r="H814" s="41"/>
    </row>
    <row r="815" spans="1:11" ht="12.75" customHeight="1">
      <c r="A815" s="27" t="s">
        <v>116</v>
      </c>
      <c r="B815" s="17">
        <f aca="true" t="shared" si="67" ref="B815:D819">B803+B809</f>
        <v>3181.679</v>
      </c>
      <c r="C815" s="17">
        <f t="shared" si="67"/>
        <v>3243.0519999999997</v>
      </c>
      <c r="D815" s="17">
        <f t="shared" si="67"/>
        <v>3488.15579732</v>
      </c>
      <c r="E815" s="17"/>
      <c r="F815" s="17">
        <f>F803+F809</f>
        <v>3744.6661482339996</v>
      </c>
      <c r="G815" s="17">
        <f>G803+G809</f>
        <v>3813.3979383959995</v>
      </c>
      <c r="H815" s="17">
        <f>H803+H809</f>
        <v>3689.722054974</v>
      </c>
      <c r="I815" s="88"/>
      <c r="J815" s="88"/>
      <c r="K815" s="88"/>
    </row>
    <row r="816" spans="1:11" ht="12.75" customHeight="1">
      <c r="A816" s="26" t="s">
        <v>50</v>
      </c>
      <c r="B816" s="17">
        <f t="shared" si="67"/>
        <v>131.86700000000002</v>
      </c>
      <c r="C816" s="17">
        <f t="shared" si="67"/>
        <v>132.912</v>
      </c>
      <c r="D816" s="17">
        <f t="shared" si="67"/>
        <v>140.445277625</v>
      </c>
      <c r="E816" s="22"/>
      <c r="F816" s="17">
        <f>F804+F810</f>
        <v>144.330329231</v>
      </c>
      <c r="G816" s="17">
        <f aca="true" t="shared" si="68" ref="G816:H819">G804+G810</f>
        <v>140.922392311</v>
      </c>
      <c r="H816" s="17">
        <f t="shared" si="68"/>
        <v>132.041663016</v>
      </c>
      <c r="K816" s="88"/>
    </row>
    <row r="817" spans="1:8" ht="12.75" customHeight="1">
      <c r="A817" s="27" t="s">
        <v>117</v>
      </c>
      <c r="B817" s="17">
        <f t="shared" si="67"/>
        <v>4257.924</v>
      </c>
      <c r="C817" s="17">
        <f t="shared" si="67"/>
        <v>4201.976000000001</v>
      </c>
      <c r="D817" s="17">
        <f t="shared" si="67"/>
        <v>4627.688793707</v>
      </c>
      <c r="E817" s="35"/>
      <c r="F817" s="17">
        <f>F805+F811</f>
        <v>4811.3862914169995</v>
      </c>
      <c r="G817" s="17">
        <f t="shared" si="68"/>
        <v>5288.865545672</v>
      </c>
      <c r="H817" s="17">
        <f t="shared" si="68"/>
        <v>4960.809950674</v>
      </c>
    </row>
    <row r="818" spans="1:8" ht="12.75" customHeight="1">
      <c r="A818" s="27" t="s">
        <v>13</v>
      </c>
      <c r="B818" s="35">
        <f t="shared" si="67"/>
        <v>62.756</v>
      </c>
      <c r="C818" s="35">
        <f t="shared" si="67"/>
        <v>56.592</v>
      </c>
      <c r="D818" s="35">
        <f t="shared" si="67"/>
        <v>63.812791278999995</v>
      </c>
      <c r="E818" s="35"/>
      <c r="F818" s="35">
        <f>F806+F812</f>
        <v>61.719650129</v>
      </c>
      <c r="G818" s="35">
        <f t="shared" si="68"/>
        <v>63.465563962999994</v>
      </c>
      <c r="H818" s="35">
        <f t="shared" si="68"/>
        <v>56.419803648</v>
      </c>
    </row>
    <row r="819" spans="1:8" ht="12.75" customHeight="1">
      <c r="A819" s="20" t="s">
        <v>11</v>
      </c>
      <c r="B819" s="19">
        <f t="shared" si="67"/>
        <v>110.089</v>
      </c>
      <c r="C819" s="19">
        <f t="shared" si="67"/>
        <v>107.435</v>
      </c>
      <c r="D819" s="19">
        <f t="shared" si="67"/>
        <v>118.99519692300001</v>
      </c>
      <c r="E819" s="19"/>
      <c r="F819" s="19">
        <f>F807+F813</f>
        <v>116.243692302</v>
      </c>
      <c r="G819" s="19">
        <f t="shared" si="68"/>
        <v>117.334259617</v>
      </c>
      <c r="H819" s="19">
        <f t="shared" si="68"/>
        <v>100.691457137</v>
      </c>
    </row>
    <row r="820" spans="1:7" ht="36" customHeight="1">
      <c r="A820" s="109" t="s">
        <v>121</v>
      </c>
      <c r="B820" s="120"/>
      <c r="C820" s="120"/>
      <c r="D820" s="120"/>
      <c r="E820" s="120"/>
      <c r="F820" s="120"/>
      <c r="G820" s="120"/>
    </row>
    <row r="821" spans="1:5" ht="12.75" customHeight="1">
      <c r="A821" s="4"/>
      <c r="B821" s="8"/>
      <c r="C821" s="8"/>
      <c r="D821" s="8"/>
      <c r="E821" s="8"/>
    </row>
    <row r="824" spans="1:5" s="1" customFormat="1" ht="12.75">
      <c r="A824" s="123" t="s">
        <v>41</v>
      </c>
      <c r="B824" s="123"/>
      <c r="C824" s="123"/>
      <c r="D824" s="123"/>
      <c r="E824" s="48"/>
    </row>
    <row r="825" spans="1:7" s="10" customFormat="1" ht="27" customHeight="1">
      <c r="A825" s="126" t="s">
        <v>123</v>
      </c>
      <c r="B825" s="126"/>
      <c r="C825" s="126"/>
      <c r="D825" s="126"/>
      <c r="E825" s="126"/>
      <c r="F825" s="126"/>
      <c r="G825" s="126"/>
    </row>
    <row r="826" spans="1:8" s="9" customFormat="1" ht="15.75" customHeight="1">
      <c r="A826" s="46"/>
      <c r="B826" s="51" t="s">
        <v>112</v>
      </c>
      <c r="C826" s="51"/>
      <c r="D826" s="47"/>
      <c r="E826" s="47"/>
      <c r="F826" s="84" t="s">
        <v>113</v>
      </c>
      <c r="G826" s="47"/>
      <c r="H826" s="47"/>
    </row>
    <row r="827" spans="1:8" s="9" customFormat="1" ht="13.5" customHeight="1">
      <c r="A827" s="20"/>
      <c r="B827" s="43" t="s">
        <v>8</v>
      </c>
      <c r="C827" s="43" t="s">
        <v>9</v>
      </c>
      <c r="D827" s="45" t="s">
        <v>7</v>
      </c>
      <c r="E827" s="45"/>
      <c r="F827" s="43" t="s">
        <v>8</v>
      </c>
      <c r="G827" s="43" t="s">
        <v>9</v>
      </c>
      <c r="H827" s="45" t="s">
        <v>7</v>
      </c>
    </row>
    <row r="828" spans="1:8" ht="15" customHeight="1">
      <c r="A828" s="28" t="s">
        <v>73</v>
      </c>
      <c r="B828" s="27"/>
      <c r="C828" s="27"/>
      <c r="D828" s="22"/>
      <c r="E828" s="22"/>
      <c r="F828" s="22"/>
      <c r="G828" s="22"/>
      <c r="H828" s="27"/>
    </row>
    <row r="829" spans="1:9" ht="10.5" customHeight="1">
      <c r="A829" s="27" t="s">
        <v>116</v>
      </c>
      <c r="B829" s="33">
        <v>639</v>
      </c>
      <c r="C829" s="33">
        <v>375</v>
      </c>
      <c r="D829" s="22">
        <f>B829+C829</f>
        <v>1014</v>
      </c>
      <c r="E829" s="42"/>
      <c r="F829" s="22">
        <v>10056</v>
      </c>
      <c r="G829" s="22">
        <v>9404</v>
      </c>
      <c r="H829" s="22">
        <f>F829+G829</f>
        <v>19460</v>
      </c>
      <c r="I829" s="90"/>
    </row>
    <row r="830" spans="1:8" ht="10.5" customHeight="1">
      <c r="A830" s="26" t="s">
        <v>50</v>
      </c>
      <c r="B830" s="80" t="s">
        <v>16</v>
      </c>
      <c r="C830" s="80" t="s">
        <v>16</v>
      </c>
      <c r="D830" s="87" t="s">
        <v>16</v>
      </c>
      <c r="E830" s="60"/>
      <c r="F830" s="85">
        <v>6</v>
      </c>
      <c r="G830" s="85" t="s">
        <v>128</v>
      </c>
      <c r="H830" s="22">
        <f>SUM(F830,G830)</f>
        <v>6</v>
      </c>
    </row>
    <row r="831" spans="1:9" ht="10.5" customHeight="1">
      <c r="A831" s="27" t="s">
        <v>117</v>
      </c>
      <c r="B831" s="105">
        <v>250</v>
      </c>
      <c r="C831" s="106">
        <v>148</v>
      </c>
      <c r="D831" s="104">
        <f>B831+C831</f>
        <v>398</v>
      </c>
      <c r="E831" s="60"/>
      <c r="F831" s="53">
        <v>4335</v>
      </c>
      <c r="G831" s="53">
        <v>4102</v>
      </c>
      <c r="H831" s="22">
        <f>F831+G831</f>
        <v>8437</v>
      </c>
      <c r="I831" s="91"/>
    </row>
    <row r="832" spans="1:8" ht="12.75" customHeight="1">
      <c r="A832" s="27" t="s">
        <v>13</v>
      </c>
      <c r="B832" s="105" t="s">
        <v>128</v>
      </c>
      <c r="C832" s="80" t="s">
        <v>128</v>
      </c>
      <c r="D832" s="87" t="s">
        <v>128</v>
      </c>
      <c r="E832" s="82"/>
      <c r="F832" s="85">
        <v>25</v>
      </c>
      <c r="G832" s="85">
        <v>20</v>
      </c>
      <c r="H832" s="22">
        <f>F832+G832</f>
        <v>45</v>
      </c>
    </row>
    <row r="833" spans="1:8" ht="15.75" customHeight="1">
      <c r="A833" s="21" t="s">
        <v>65</v>
      </c>
      <c r="B833" s="79"/>
      <c r="C833" s="79"/>
      <c r="D833" s="22"/>
      <c r="E833" s="42"/>
      <c r="F833" s="42"/>
      <c r="G833" s="42"/>
      <c r="H833" s="22"/>
    </row>
    <row r="834" spans="1:8" ht="10.5" customHeight="1">
      <c r="A834" s="27" t="s">
        <v>116</v>
      </c>
      <c r="B834" s="22">
        <v>94162</v>
      </c>
      <c r="C834" s="22">
        <v>73047</v>
      </c>
      <c r="D834" s="22">
        <f aca="true" t="shared" si="69" ref="D834:D877">B834+C834</f>
        <v>167209</v>
      </c>
      <c r="E834" s="42"/>
      <c r="F834" s="22">
        <v>100398</v>
      </c>
      <c r="G834" s="22">
        <v>75610</v>
      </c>
      <c r="H834" s="22">
        <f aca="true" t="shared" si="70" ref="H834:H877">F834+G834</f>
        <v>176008</v>
      </c>
    </row>
    <row r="835" spans="1:8" ht="10.5" customHeight="1">
      <c r="A835" s="26" t="s">
        <v>50</v>
      </c>
      <c r="B835" s="22">
        <v>3245</v>
      </c>
      <c r="C835" s="22">
        <v>548</v>
      </c>
      <c r="D835" s="22">
        <f t="shared" si="69"/>
        <v>3793</v>
      </c>
      <c r="E835" s="42"/>
      <c r="F835" s="22">
        <v>4011</v>
      </c>
      <c r="G835" s="22">
        <v>649</v>
      </c>
      <c r="H835" s="22">
        <f t="shared" si="70"/>
        <v>4660</v>
      </c>
    </row>
    <row r="836" spans="1:8" ht="10.5" customHeight="1">
      <c r="A836" s="27" t="s">
        <v>117</v>
      </c>
      <c r="B836" s="22">
        <v>60687</v>
      </c>
      <c r="C836" s="22">
        <v>44369</v>
      </c>
      <c r="D836" s="22">
        <f t="shared" si="69"/>
        <v>105056</v>
      </c>
      <c r="E836" s="42"/>
      <c r="F836" s="22">
        <v>65770</v>
      </c>
      <c r="G836" s="22">
        <v>47103</v>
      </c>
      <c r="H836" s="22">
        <f t="shared" si="70"/>
        <v>112873</v>
      </c>
    </row>
    <row r="837" spans="1:8" ht="10.5" customHeight="1">
      <c r="A837" s="27" t="s">
        <v>13</v>
      </c>
      <c r="B837" s="22">
        <v>954</v>
      </c>
      <c r="C837" s="22">
        <v>591</v>
      </c>
      <c r="D837" s="22">
        <f t="shared" si="69"/>
        <v>1545</v>
      </c>
      <c r="E837" s="42"/>
      <c r="F837" s="22">
        <v>1112</v>
      </c>
      <c r="G837" s="22">
        <v>596</v>
      </c>
      <c r="H837" s="22">
        <f t="shared" si="70"/>
        <v>1708</v>
      </c>
    </row>
    <row r="838" spans="1:8" ht="15.75" customHeight="1">
      <c r="A838" s="21" t="s">
        <v>66</v>
      </c>
      <c r="B838" s="42"/>
      <c r="C838" s="42"/>
      <c r="D838" s="22"/>
      <c r="E838" s="42"/>
      <c r="F838" s="42"/>
      <c r="G838" s="42"/>
      <c r="H838" s="22"/>
    </row>
    <row r="839" spans="1:8" ht="10.5" customHeight="1">
      <c r="A839" s="27" t="s">
        <v>116</v>
      </c>
      <c r="B839" s="22">
        <v>43678</v>
      </c>
      <c r="C839" s="22">
        <v>33710</v>
      </c>
      <c r="D839" s="22">
        <f t="shared" si="69"/>
        <v>77388</v>
      </c>
      <c r="E839" s="42"/>
      <c r="F839" s="22">
        <v>36006</v>
      </c>
      <c r="G839" s="22">
        <v>26474</v>
      </c>
      <c r="H839" s="22">
        <f t="shared" si="70"/>
        <v>62480</v>
      </c>
    </row>
    <row r="840" spans="1:8" ht="10.5" customHeight="1">
      <c r="A840" s="26" t="s">
        <v>50</v>
      </c>
      <c r="B840" s="22">
        <v>5926</v>
      </c>
      <c r="C840" s="22">
        <v>1366</v>
      </c>
      <c r="D840" s="22">
        <f t="shared" si="69"/>
        <v>7292</v>
      </c>
      <c r="E840" s="42"/>
      <c r="F840" s="22">
        <v>6626</v>
      </c>
      <c r="G840" s="22">
        <v>1442</v>
      </c>
      <c r="H840" s="22">
        <f t="shared" si="70"/>
        <v>8068</v>
      </c>
    </row>
    <row r="841" spans="1:8" ht="10.5" customHeight="1">
      <c r="A841" s="27" t="s">
        <v>117</v>
      </c>
      <c r="B841" s="22">
        <v>34713</v>
      </c>
      <c r="C841" s="22">
        <v>27134</v>
      </c>
      <c r="D841" s="22">
        <f t="shared" si="69"/>
        <v>61847</v>
      </c>
      <c r="E841" s="42"/>
      <c r="F841" s="22">
        <v>28344</v>
      </c>
      <c r="G841" s="22">
        <v>21419</v>
      </c>
      <c r="H841" s="22">
        <f t="shared" si="70"/>
        <v>49763</v>
      </c>
    </row>
    <row r="842" spans="1:8" ht="10.5" customHeight="1">
      <c r="A842" s="27" t="s">
        <v>13</v>
      </c>
      <c r="B842" s="22">
        <v>858</v>
      </c>
      <c r="C842" s="22">
        <v>507</v>
      </c>
      <c r="D842" s="22">
        <f t="shared" si="69"/>
        <v>1365</v>
      </c>
      <c r="E842" s="42"/>
      <c r="F842" s="22">
        <v>711</v>
      </c>
      <c r="G842" s="22">
        <v>396</v>
      </c>
      <c r="H842" s="22">
        <f t="shared" si="70"/>
        <v>1107</v>
      </c>
    </row>
    <row r="843" spans="1:8" ht="10.5" customHeight="1">
      <c r="A843" s="27" t="s">
        <v>11</v>
      </c>
      <c r="B843" s="22">
        <v>2051</v>
      </c>
      <c r="C843" s="22">
        <v>1952</v>
      </c>
      <c r="D843" s="22">
        <f t="shared" si="69"/>
        <v>4003</v>
      </c>
      <c r="E843" s="42"/>
      <c r="F843" s="22">
        <f>14+2278</f>
        <v>2292</v>
      </c>
      <c r="G843" s="22">
        <f>15+1994</f>
        <v>2009</v>
      </c>
      <c r="H843" s="22">
        <f t="shared" si="70"/>
        <v>4301</v>
      </c>
    </row>
    <row r="844" spans="1:8" ht="15.75" customHeight="1">
      <c r="A844" s="21" t="s">
        <v>67</v>
      </c>
      <c r="B844" s="42"/>
      <c r="C844" s="42"/>
      <c r="D844" s="22"/>
      <c r="E844" s="42"/>
      <c r="F844" s="42"/>
      <c r="G844" s="42"/>
      <c r="H844" s="22"/>
    </row>
    <row r="845" spans="1:8" ht="10.5" customHeight="1">
      <c r="A845" s="27" t="s">
        <v>116</v>
      </c>
      <c r="B845" s="22">
        <v>15462</v>
      </c>
      <c r="C845" s="22">
        <v>8412</v>
      </c>
      <c r="D845" s="22">
        <f t="shared" si="69"/>
        <v>23874</v>
      </c>
      <c r="E845" s="42"/>
      <c r="F845" s="22">
        <v>14029</v>
      </c>
      <c r="G845" s="22">
        <v>7056</v>
      </c>
      <c r="H845" s="22">
        <f t="shared" si="70"/>
        <v>21085</v>
      </c>
    </row>
    <row r="846" spans="1:8" ht="10.5" customHeight="1">
      <c r="A846" s="26" t="s">
        <v>50</v>
      </c>
      <c r="B846" s="22">
        <v>8493</v>
      </c>
      <c r="C846" s="22">
        <v>1926</v>
      </c>
      <c r="D846" s="22">
        <f t="shared" si="69"/>
        <v>10419</v>
      </c>
      <c r="E846" s="42"/>
      <c r="F846" s="22">
        <v>8484</v>
      </c>
      <c r="G846" s="22">
        <v>1958</v>
      </c>
      <c r="H846" s="22">
        <f t="shared" si="70"/>
        <v>10442</v>
      </c>
    </row>
    <row r="847" spans="1:8" ht="10.5" customHeight="1">
      <c r="A847" s="27" t="s">
        <v>117</v>
      </c>
      <c r="B847" s="22">
        <v>11545</v>
      </c>
      <c r="C847" s="22">
        <v>6926</v>
      </c>
      <c r="D847" s="22">
        <f t="shared" si="69"/>
        <v>18471</v>
      </c>
      <c r="E847" s="42"/>
      <c r="F847" s="22">
        <v>10188</v>
      </c>
      <c r="G847" s="22">
        <v>5726</v>
      </c>
      <c r="H847" s="22">
        <f t="shared" si="70"/>
        <v>15914</v>
      </c>
    </row>
    <row r="848" spans="1:8" ht="10.5" customHeight="1">
      <c r="A848" s="27" t="s">
        <v>13</v>
      </c>
      <c r="B848" s="22">
        <v>471</v>
      </c>
      <c r="C848" s="22">
        <v>224</v>
      </c>
      <c r="D848" s="22">
        <f t="shared" si="69"/>
        <v>695</v>
      </c>
      <c r="E848" s="42"/>
      <c r="F848" s="22">
        <v>343</v>
      </c>
      <c r="G848" s="22">
        <v>167</v>
      </c>
      <c r="H848" s="22">
        <f t="shared" si="70"/>
        <v>510</v>
      </c>
    </row>
    <row r="849" spans="1:8" ht="10.5" customHeight="1">
      <c r="A849" s="27" t="s">
        <v>11</v>
      </c>
      <c r="B849" s="22">
        <v>2367</v>
      </c>
      <c r="C849" s="22">
        <v>1681</v>
      </c>
      <c r="D849" s="22">
        <f t="shared" si="69"/>
        <v>4048</v>
      </c>
      <c r="E849" s="42"/>
      <c r="F849" s="22">
        <v>2210</v>
      </c>
      <c r="G849" s="22">
        <v>1398</v>
      </c>
      <c r="H849" s="22">
        <f t="shared" si="70"/>
        <v>3608</v>
      </c>
    </row>
    <row r="850" spans="1:8" ht="15.75" customHeight="1">
      <c r="A850" s="21" t="s">
        <v>68</v>
      </c>
      <c r="B850" s="42"/>
      <c r="C850" s="42"/>
      <c r="D850" s="22"/>
      <c r="E850" s="42"/>
      <c r="F850" s="42"/>
      <c r="G850" s="42"/>
      <c r="H850" s="22"/>
    </row>
    <row r="851" spans="1:8" ht="10.5" customHeight="1">
      <c r="A851" s="27" t="s">
        <v>116</v>
      </c>
      <c r="B851" s="22">
        <v>10939</v>
      </c>
      <c r="C851" s="22">
        <v>3855</v>
      </c>
      <c r="D851" s="22">
        <f t="shared" si="69"/>
        <v>14794</v>
      </c>
      <c r="E851" s="42"/>
      <c r="F851" s="22">
        <v>10364</v>
      </c>
      <c r="G851" s="22">
        <v>3394</v>
      </c>
      <c r="H851" s="22">
        <f t="shared" si="70"/>
        <v>13758</v>
      </c>
    </row>
    <row r="852" spans="1:8" ht="10.5" customHeight="1">
      <c r="A852" s="26" t="s">
        <v>50</v>
      </c>
      <c r="B852" s="22">
        <v>8625</v>
      </c>
      <c r="C852" s="22">
        <v>1800</v>
      </c>
      <c r="D852" s="22">
        <f t="shared" si="69"/>
        <v>10425</v>
      </c>
      <c r="E852" s="42"/>
      <c r="F852" s="22">
        <v>8274</v>
      </c>
      <c r="G852" s="22">
        <v>1648</v>
      </c>
      <c r="H852" s="22">
        <f t="shared" si="70"/>
        <v>9922</v>
      </c>
    </row>
    <row r="853" spans="1:8" ht="10.5" customHeight="1">
      <c r="A853" s="27" t="s">
        <v>117</v>
      </c>
      <c r="B853" s="22">
        <v>7609</v>
      </c>
      <c r="C853" s="22">
        <v>3069</v>
      </c>
      <c r="D853" s="22">
        <f t="shared" si="69"/>
        <v>10678</v>
      </c>
      <c r="E853" s="42"/>
      <c r="F853" s="22">
        <v>6931</v>
      </c>
      <c r="G853" s="22">
        <v>2590</v>
      </c>
      <c r="H853" s="22">
        <f t="shared" si="70"/>
        <v>9521</v>
      </c>
    </row>
    <row r="854" spans="1:8" ht="10.5" customHeight="1">
      <c r="A854" s="27" t="s">
        <v>13</v>
      </c>
      <c r="B854" s="22">
        <v>381</v>
      </c>
      <c r="C854" s="22">
        <v>158</v>
      </c>
      <c r="D854" s="22">
        <f t="shared" si="69"/>
        <v>539</v>
      </c>
      <c r="E854" s="42"/>
      <c r="F854" s="22">
        <v>307</v>
      </c>
      <c r="G854" s="22">
        <v>101</v>
      </c>
      <c r="H854" s="22">
        <f t="shared" si="70"/>
        <v>408</v>
      </c>
    </row>
    <row r="855" spans="1:8" ht="10.5" customHeight="1">
      <c r="A855" s="27" t="s">
        <v>11</v>
      </c>
      <c r="B855" s="22">
        <v>2116</v>
      </c>
      <c r="C855" s="22">
        <v>1045</v>
      </c>
      <c r="D855" s="22">
        <f t="shared" si="69"/>
        <v>3161</v>
      </c>
      <c r="E855" s="42"/>
      <c r="F855" s="22">
        <v>1822</v>
      </c>
      <c r="G855" s="22">
        <v>897</v>
      </c>
      <c r="H855" s="22">
        <f t="shared" si="70"/>
        <v>2719</v>
      </c>
    </row>
    <row r="856" spans="1:8" ht="15.75" customHeight="1">
      <c r="A856" s="21" t="s">
        <v>69</v>
      </c>
      <c r="B856" s="42"/>
      <c r="C856" s="42"/>
      <c r="D856" s="22"/>
      <c r="E856" s="42"/>
      <c r="F856" s="42"/>
      <c r="G856" s="42"/>
      <c r="H856" s="22"/>
    </row>
    <row r="857" spans="1:8" ht="10.5" customHeight="1">
      <c r="A857" s="27" t="s">
        <v>116</v>
      </c>
      <c r="B857" s="22">
        <v>7162</v>
      </c>
      <c r="C857" s="22">
        <v>2140</v>
      </c>
      <c r="D857" s="22">
        <f t="shared" si="69"/>
        <v>9302</v>
      </c>
      <c r="E857" s="42"/>
      <c r="F857" s="22">
        <v>6649</v>
      </c>
      <c r="G857" s="22">
        <v>1957</v>
      </c>
      <c r="H857" s="22">
        <f t="shared" si="70"/>
        <v>8606</v>
      </c>
    </row>
    <row r="858" spans="1:8" ht="10.5" customHeight="1">
      <c r="A858" s="26" t="s">
        <v>50</v>
      </c>
      <c r="B858" s="22">
        <v>5726</v>
      </c>
      <c r="C858" s="22">
        <v>1235</v>
      </c>
      <c r="D858" s="22">
        <f t="shared" si="69"/>
        <v>6961</v>
      </c>
      <c r="E858" s="42"/>
      <c r="F858" s="22">
        <v>5190</v>
      </c>
      <c r="G858" s="22">
        <v>1129</v>
      </c>
      <c r="H858" s="22">
        <f t="shared" si="70"/>
        <v>6319</v>
      </c>
    </row>
    <row r="859" spans="1:8" ht="10.5" customHeight="1">
      <c r="A859" s="27" t="s">
        <v>117</v>
      </c>
      <c r="B859" s="22">
        <v>4770</v>
      </c>
      <c r="C859" s="22">
        <v>1615</v>
      </c>
      <c r="D859" s="22">
        <f t="shared" si="69"/>
        <v>6385</v>
      </c>
      <c r="E859" s="42"/>
      <c r="F859" s="22">
        <v>4302</v>
      </c>
      <c r="G859" s="22">
        <v>1437</v>
      </c>
      <c r="H859" s="22">
        <f t="shared" si="70"/>
        <v>5739</v>
      </c>
    </row>
    <row r="860" spans="1:8" ht="10.5" customHeight="1">
      <c r="A860" s="27" t="s">
        <v>13</v>
      </c>
      <c r="B860" s="22">
        <v>261</v>
      </c>
      <c r="C860" s="22">
        <v>118</v>
      </c>
      <c r="D860" s="22">
        <f t="shared" si="69"/>
        <v>379</v>
      </c>
      <c r="E860" s="42"/>
      <c r="F860" s="22">
        <v>195</v>
      </c>
      <c r="G860" s="22">
        <v>91</v>
      </c>
      <c r="H860" s="22">
        <f t="shared" si="70"/>
        <v>286</v>
      </c>
    </row>
    <row r="861" spans="1:8" ht="10.5" customHeight="1">
      <c r="A861" s="27" t="s">
        <v>11</v>
      </c>
      <c r="B861" s="22">
        <v>1441</v>
      </c>
      <c r="C861" s="22">
        <v>593</v>
      </c>
      <c r="D861" s="22">
        <f t="shared" si="69"/>
        <v>2034</v>
      </c>
      <c r="E861" s="42"/>
      <c r="F861" s="22">
        <v>1227</v>
      </c>
      <c r="G861" s="22">
        <v>529</v>
      </c>
      <c r="H861" s="22">
        <f t="shared" si="70"/>
        <v>1756</v>
      </c>
    </row>
    <row r="862" spans="1:8" ht="15.75" customHeight="1">
      <c r="A862" s="21" t="s">
        <v>82</v>
      </c>
      <c r="B862" s="42"/>
      <c r="C862" s="42"/>
      <c r="D862" s="22"/>
      <c r="E862" s="42"/>
      <c r="F862" s="42"/>
      <c r="G862" s="42"/>
      <c r="H862" s="22"/>
    </row>
    <row r="863" spans="1:8" ht="10.5" customHeight="1">
      <c r="A863" s="27" t="s">
        <v>116</v>
      </c>
      <c r="B863" s="22">
        <v>3726</v>
      </c>
      <c r="C863" s="22">
        <v>1170</v>
      </c>
      <c r="D863" s="22">
        <f t="shared" si="69"/>
        <v>4896</v>
      </c>
      <c r="E863" s="42"/>
      <c r="F863" s="22">
        <v>3189</v>
      </c>
      <c r="G863" s="22">
        <v>1054</v>
      </c>
      <c r="H863" s="22">
        <f t="shared" si="70"/>
        <v>4243</v>
      </c>
    </row>
    <row r="864" spans="1:8" ht="10.5" customHeight="1">
      <c r="A864" s="26" t="s">
        <v>50</v>
      </c>
      <c r="B864" s="22">
        <v>2391</v>
      </c>
      <c r="C864" s="22">
        <v>613</v>
      </c>
      <c r="D864" s="22">
        <f t="shared" si="69"/>
        <v>3004</v>
      </c>
      <c r="E864" s="42"/>
      <c r="F864" s="22">
        <v>1960</v>
      </c>
      <c r="G864" s="22">
        <v>570</v>
      </c>
      <c r="H864" s="22">
        <f t="shared" si="70"/>
        <v>2530</v>
      </c>
    </row>
    <row r="865" spans="1:8" ht="10.5" customHeight="1">
      <c r="A865" s="27" t="s">
        <v>117</v>
      </c>
      <c r="B865" s="22">
        <v>2171</v>
      </c>
      <c r="C865" s="22">
        <v>807</v>
      </c>
      <c r="D865" s="22">
        <f t="shared" si="69"/>
        <v>2978</v>
      </c>
      <c r="E865" s="42"/>
      <c r="F865" s="22">
        <v>1782</v>
      </c>
      <c r="G865" s="22">
        <v>728</v>
      </c>
      <c r="H865" s="22">
        <f t="shared" si="70"/>
        <v>2510</v>
      </c>
    </row>
    <row r="866" spans="1:8" ht="10.5" customHeight="1">
      <c r="A866" s="27" t="s">
        <v>13</v>
      </c>
      <c r="B866" s="22">
        <v>115</v>
      </c>
      <c r="C866" s="22">
        <v>52</v>
      </c>
      <c r="D866" s="22">
        <f t="shared" si="69"/>
        <v>167</v>
      </c>
      <c r="E866" s="42"/>
      <c r="F866" s="22">
        <v>84</v>
      </c>
      <c r="G866" s="22">
        <v>48</v>
      </c>
      <c r="H866" s="22">
        <f t="shared" si="70"/>
        <v>132</v>
      </c>
    </row>
    <row r="867" spans="1:8" ht="10.5" customHeight="1">
      <c r="A867" s="27" t="s">
        <v>11</v>
      </c>
      <c r="B867" s="22">
        <v>638</v>
      </c>
      <c r="C867" s="22">
        <v>266</v>
      </c>
      <c r="D867" s="22">
        <f t="shared" si="69"/>
        <v>904</v>
      </c>
      <c r="E867" s="42"/>
      <c r="F867" s="22">
        <v>491</v>
      </c>
      <c r="G867" s="22">
        <v>236</v>
      </c>
      <c r="H867" s="22">
        <f t="shared" si="70"/>
        <v>727</v>
      </c>
    </row>
    <row r="868" spans="1:8" ht="15" customHeight="1">
      <c r="A868" s="21" t="s">
        <v>71</v>
      </c>
      <c r="B868" s="42"/>
      <c r="C868" s="42"/>
      <c r="D868" s="22"/>
      <c r="E868" s="42"/>
      <c r="F868" s="42"/>
      <c r="G868" s="42"/>
      <c r="H868" s="22"/>
    </row>
    <row r="869" spans="1:8" ht="10.5" customHeight="1">
      <c r="A869" s="27" t="s">
        <v>116</v>
      </c>
      <c r="B869" s="22">
        <v>1348</v>
      </c>
      <c r="C869" s="22">
        <v>501</v>
      </c>
      <c r="D869" s="22">
        <f t="shared" si="69"/>
        <v>1849</v>
      </c>
      <c r="E869" s="42"/>
      <c r="F869" s="22">
        <v>1117</v>
      </c>
      <c r="G869" s="22">
        <v>392</v>
      </c>
      <c r="H869" s="22">
        <f t="shared" si="70"/>
        <v>1509</v>
      </c>
    </row>
    <row r="870" spans="1:8" ht="10.5" customHeight="1">
      <c r="A870" s="26" t="s">
        <v>50</v>
      </c>
      <c r="B870" s="22">
        <v>493</v>
      </c>
      <c r="C870" s="22">
        <v>234</v>
      </c>
      <c r="D870" s="22">
        <f t="shared" si="69"/>
        <v>727</v>
      </c>
      <c r="E870" s="42"/>
      <c r="F870" s="22">
        <v>374</v>
      </c>
      <c r="G870" s="22">
        <v>165</v>
      </c>
      <c r="H870" s="22">
        <f t="shared" si="70"/>
        <v>539</v>
      </c>
    </row>
    <row r="871" spans="1:8" ht="10.5" customHeight="1">
      <c r="A871" s="27" t="s">
        <v>117</v>
      </c>
      <c r="B871" s="22">
        <v>560</v>
      </c>
      <c r="C871" s="22">
        <v>273</v>
      </c>
      <c r="D871" s="22">
        <f t="shared" si="69"/>
        <v>833</v>
      </c>
      <c r="E871" s="42"/>
      <c r="F871" s="22">
        <v>418</v>
      </c>
      <c r="G871" s="22">
        <v>211</v>
      </c>
      <c r="H871" s="22">
        <f t="shared" si="70"/>
        <v>629</v>
      </c>
    </row>
    <row r="872" spans="1:8" ht="10.5" customHeight="1">
      <c r="A872" s="27" t="s">
        <v>13</v>
      </c>
      <c r="B872" s="22">
        <v>30</v>
      </c>
      <c r="C872" s="22">
        <v>16</v>
      </c>
      <c r="D872" s="22">
        <f t="shared" si="69"/>
        <v>46</v>
      </c>
      <c r="E872" s="42"/>
      <c r="F872" s="22">
        <v>22</v>
      </c>
      <c r="G872" s="22">
        <v>11</v>
      </c>
      <c r="H872" s="22">
        <f t="shared" si="70"/>
        <v>33</v>
      </c>
    </row>
    <row r="873" spans="1:8" ht="10.5" customHeight="1">
      <c r="A873" s="27" t="s">
        <v>11</v>
      </c>
      <c r="B873" s="22">
        <v>130</v>
      </c>
      <c r="C873" s="22">
        <v>85</v>
      </c>
      <c r="D873" s="22">
        <f t="shared" si="69"/>
        <v>215</v>
      </c>
      <c r="E873" s="42"/>
      <c r="F873" s="22">
        <v>78</v>
      </c>
      <c r="G873" s="22">
        <v>65</v>
      </c>
      <c r="H873" s="22">
        <f t="shared" si="70"/>
        <v>143</v>
      </c>
    </row>
    <row r="874" spans="1:8" ht="15.75" customHeight="1">
      <c r="A874" s="21" t="s">
        <v>7</v>
      </c>
      <c r="B874" s="42"/>
      <c r="C874" s="42"/>
      <c r="D874" s="22"/>
      <c r="E874" s="42"/>
      <c r="F874" s="42"/>
      <c r="G874" s="42"/>
      <c r="H874" s="22"/>
    </row>
    <row r="875" spans="1:10" ht="10.5" customHeight="1">
      <c r="A875" s="27" t="s">
        <v>116</v>
      </c>
      <c r="B875" s="22">
        <f>B829+B834+B839+B845+B851+B857+B863+B869</f>
        <v>177116</v>
      </c>
      <c r="C875" s="22">
        <f>C829+C834+C839+C845+C851+C857+C863+C869</f>
        <v>123210</v>
      </c>
      <c r="D875" s="22">
        <f>B875+C875</f>
        <v>300326</v>
      </c>
      <c r="E875" s="22"/>
      <c r="F875" s="22">
        <f>F829+F834+F839+F845+F851+F857+F863+F869</f>
        <v>181808</v>
      </c>
      <c r="G875" s="22">
        <f>G829+G834+G839+G845+G851+G857+G863+G869</f>
        <v>125341</v>
      </c>
      <c r="H875" s="22">
        <f t="shared" si="70"/>
        <v>307149</v>
      </c>
      <c r="I875" s="89"/>
      <c r="J875" s="89"/>
    </row>
    <row r="876" spans="1:8" ht="10.5" customHeight="1">
      <c r="A876" s="26" t="s">
        <v>50</v>
      </c>
      <c r="B876" s="53">
        <f>SUM(B830,B835+B840+B846+B852+B858+B864+B870)</f>
        <v>34899</v>
      </c>
      <c r="C876" s="53">
        <f>SUM(C830,C835+C840+C846+C852+C858+C864+C870)</f>
        <v>7722</v>
      </c>
      <c r="D876" s="22">
        <f t="shared" si="69"/>
        <v>42621</v>
      </c>
      <c r="E876" s="22"/>
      <c r="F876" s="53">
        <f>SUM(F830,F835+F840+F846+F852+F858+F864+F870)</f>
        <v>34925</v>
      </c>
      <c r="G876" s="22">
        <f>SUM(G830,G835,G840,G846,G852,G858,G864,G870)</f>
        <v>7561</v>
      </c>
      <c r="H876" s="22">
        <f t="shared" si="70"/>
        <v>42486</v>
      </c>
    </row>
    <row r="877" spans="1:8" ht="10.5" customHeight="1">
      <c r="A877" s="27" t="s">
        <v>117</v>
      </c>
      <c r="B877" s="33">
        <f>B831+B836+B841+B847+B853+B859+B865+B871</f>
        <v>122305</v>
      </c>
      <c r="C877" s="33">
        <f>C831+C836+C841+C847+C853+C859+C865+C871</f>
        <v>84341</v>
      </c>
      <c r="D877" s="22">
        <f t="shared" si="69"/>
        <v>206646</v>
      </c>
      <c r="E877" s="33"/>
      <c r="F877" s="22">
        <f>F831+F836+F841+F847+F853+F859+F865+F871</f>
        <v>122070</v>
      </c>
      <c r="G877" s="22">
        <f>G831+G836+G841+G847+G853+G859+G865+G871</f>
        <v>83316</v>
      </c>
      <c r="H877" s="22">
        <f t="shared" si="70"/>
        <v>205386</v>
      </c>
    </row>
    <row r="878" spans="1:8" ht="10.5" customHeight="1">
      <c r="A878" s="27" t="s">
        <v>13</v>
      </c>
      <c r="B878" s="33">
        <f>SUM(B832,B837+B842+B848+B854+B860+B866+B872)</f>
        <v>3070</v>
      </c>
      <c r="C878" s="38">
        <f>SUM(C832,C837+C842+C848+C854+C860+C866+C872)</f>
        <v>1666</v>
      </c>
      <c r="D878" s="33">
        <f>SUM(D832,D837,D842,D848,D854,D860,D866,D872)</f>
        <v>4736</v>
      </c>
      <c r="E878" s="33"/>
      <c r="F878" s="33">
        <f>F832+F837+F842+F848+F854+F860+F866+F872</f>
        <v>2799</v>
      </c>
      <c r="G878" s="33">
        <f>G832+G837+G842+G848+G854+G860+G866+G872</f>
        <v>1430</v>
      </c>
      <c r="H878" s="33">
        <f>H832+H837+H842+H848+H854+H860+H866+H872</f>
        <v>4229</v>
      </c>
    </row>
    <row r="879" spans="1:8" ht="10.5" customHeight="1">
      <c r="A879" s="20" t="s">
        <v>11</v>
      </c>
      <c r="B879" s="23">
        <f>B843+B849+B855+B861+B867+B873</f>
        <v>8743</v>
      </c>
      <c r="C879" s="23">
        <f>C843+C849+C855+C861+C867+C873</f>
        <v>5622</v>
      </c>
      <c r="D879" s="23">
        <f>D843+D849+D855+D861+D867+D873</f>
        <v>14365</v>
      </c>
      <c r="E879" s="23"/>
      <c r="F879" s="23">
        <f>F843+F849+F855+F861+F867+F873</f>
        <v>8120</v>
      </c>
      <c r="G879" s="23">
        <f>G843+G849+G855+G861+G867+G873</f>
        <v>5134</v>
      </c>
      <c r="H879" s="23">
        <f>H843+H849+H855+H861+H867+H873</f>
        <v>13254</v>
      </c>
    </row>
    <row r="880" spans="1:8" ht="24.75" customHeight="1">
      <c r="A880" s="125" t="s">
        <v>120</v>
      </c>
      <c r="B880" s="125"/>
      <c r="C880" s="125"/>
      <c r="D880" s="125"/>
      <c r="E880" s="125"/>
      <c r="F880" s="125"/>
      <c r="G880" s="125"/>
      <c r="H880" s="125"/>
    </row>
    <row r="881" spans="1:5" s="1" customFormat="1" ht="12" customHeight="1">
      <c r="A881" s="123" t="s">
        <v>42</v>
      </c>
      <c r="B881" s="123"/>
      <c r="C881" s="123"/>
      <c r="D881" s="123"/>
      <c r="E881" s="48"/>
    </row>
    <row r="882" spans="1:7" ht="27.75" customHeight="1">
      <c r="A882" s="121" t="s">
        <v>108</v>
      </c>
      <c r="B882" s="121"/>
      <c r="C882" s="121"/>
      <c r="D882" s="121"/>
      <c r="E882" s="121"/>
      <c r="F882" s="121"/>
      <c r="G882" s="121"/>
    </row>
    <row r="883" spans="1:8" s="9" customFormat="1" ht="15.75" customHeight="1">
      <c r="A883" s="46"/>
      <c r="B883" s="51" t="s">
        <v>112</v>
      </c>
      <c r="C883" s="51"/>
      <c r="D883" s="47"/>
      <c r="E883" s="47"/>
      <c r="F883" s="84" t="s">
        <v>113</v>
      </c>
      <c r="G883" s="47"/>
      <c r="H883" s="47"/>
    </row>
    <row r="884" spans="1:8" s="9" customFormat="1" ht="15.75" customHeight="1">
      <c r="A884" s="20"/>
      <c r="B884" s="43" t="s">
        <v>8</v>
      </c>
      <c r="C884" s="43" t="s">
        <v>9</v>
      </c>
      <c r="D884" s="45" t="s">
        <v>7</v>
      </c>
      <c r="E884" s="45"/>
      <c r="F884" s="43" t="s">
        <v>8</v>
      </c>
      <c r="G884" s="43" t="s">
        <v>9</v>
      </c>
      <c r="H884" s="45" t="s">
        <v>7</v>
      </c>
    </row>
    <row r="885" spans="1:8" ht="15.75" customHeight="1">
      <c r="A885" s="29" t="s">
        <v>64</v>
      </c>
      <c r="B885" s="27"/>
      <c r="C885" s="27"/>
      <c r="D885" s="27"/>
      <c r="E885" s="27"/>
      <c r="F885" s="27"/>
      <c r="G885" s="27"/>
      <c r="H885" s="27"/>
    </row>
    <row r="886" spans="1:9" ht="10.5" customHeight="1">
      <c r="A886" s="27" t="s">
        <v>116</v>
      </c>
      <c r="B886" s="17">
        <v>7.9727369</v>
      </c>
      <c r="C886" s="17">
        <v>4.7497299</v>
      </c>
      <c r="D886" s="17">
        <f>B886+C886</f>
        <v>12.7224668</v>
      </c>
      <c r="E886" s="41"/>
      <c r="F886" s="17">
        <v>124.8708808</v>
      </c>
      <c r="G886" s="17">
        <v>118.1785804</v>
      </c>
      <c r="H886" s="17">
        <f>F886+G886</f>
        <v>243.0494612</v>
      </c>
      <c r="I886" s="90"/>
    </row>
    <row r="887" spans="1:8" ht="10.5" customHeight="1">
      <c r="A887" s="26" t="s">
        <v>50</v>
      </c>
      <c r="B887" s="85" t="s">
        <v>16</v>
      </c>
      <c r="C887" s="85" t="s">
        <v>16</v>
      </c>
      <c r="D887" s="87" t="s">
        <v>16</v>
      </c>
      <c r="E887" s="41"/>
      <c r="F887" s="17">
        <v>0.013717</v>
      </c>
      <c r="G887" s="17">
        <v>0.003559</v>
      </c>
      <c r="H887" s="54">
        <f aca="true" t="shared" si="71" ref="H887:H930">F887+G887</f>
        <v>0.017276</v>
      </c>
    </row>
    <row r="888" spans="1:9" ht="10.5" customHeight="1">
      <c r="A888" s="27" t="s">
        <v>117</v>
      </c>
      <c r="B888" s="17">
        <v>6.4019599</v>
      </c>
      <c r="C888" s="17">
        <v>3.767146</v>
      </c>
      <c r="D888" s="17">
        <f aca="true" t="shared" si="72" ref="D888:D930">B888+C888</f>
        <v>10.1691059</v>
      </c>
      <c r="E888" s="41"/>
      <c r="F888" s="17">
        <v>105.9200207</v>
      </c>
      <c r="G888" s="17">
        <v>101.5265638</v>
      </c>
      <c r="H888" s="17">
        <f t="shared" si="71"/>
        <v>207.4465845</v>
      </c>
      <c r="I888" s="91"/>
    </row>
    <row r="889" spans="1:8" ht="10.5" customHeight="1">
      <c r="A889" s="27" t="s">
        <v>13</v>
      </c>
      <c r="B889" s="70">
        <v>0.040092</v>
      </c>
      <c r="C889" s="86">
        <v>0.00155</v>
      </c>
      <c r="D889" s="17">
        <f>SUM(B889:C889)</f>
        <v>0.041642000000000005</v>
      </c>
      <c r="E889" s="61"/>
      <c r="F889" s="70">
        <v>0.37136</v>
      </c>
      <c r="G889" s="70">
        <v>0.336727</v>
      </c>
      <c r="H889" s="17">
        <f t="shared" si="71"/>
        <v>0.708087</v>
      </c>
    </row>
    <row r="890" spans="1:8" ht="15.75" customHeight="1">
      <c r="A890" s="21" t="s">
        <v>65</v>
      </c>
      <c r="B890" s="41"/>
      <c r="C890" s="41"/>
      <c r="D890" s="17"/>
      <c r="E890" s="41"/>
      <c r="F890" s="41"/>
      <c r="G890" s="41"/>
      <c r="H890" s="17"/>
    </row>
    <row r="891" spans="1:8" ht="10.5" customHeight="1">
      <c r="A891" s="27" t="s">
        <v>116</v>
      </c>
      <c r="B891" s="17">
        <v>1221.5268555</v>
      </c>
      <c r="C891" s="17">
        <v>953.4472132</v>
      </c>
      <c r="D891" s="17">
        <f t="shared" si="72"/>
        <v>2174.9740687</v>
      </c>
      <c r="E891" s="41"/>
      <c r="F891" s="17">
        <v>1230.0947419</v>
      </c>
      <c r="G891" s="17">
        <v>923.6536639</v>
      </c>
      <c r="H891" s="17">
        <f t="shared" si="71"/>
        <v>2153.7484058</v>
      </c>
    </row>
    <row r="892" spans="1:8" ht="10.5" customHeight="1">
      <c r="A892" s="26" t="s">
        <v>50</v>
      </c>
      <c r="B892" s="17">
        <v>8.4386422</v>
      </c>
      <c r="C892" s="17">
        <v>1.3288405</v>
      </c>
      <c r="D892" s="17">
        <f t="shared" si="72"/>
        <v>9.7674827</v>
      </c>
      <c r="E892" s="41"/>
      <c r="F892" s="17">
        <v>9.4896084</v>
      </c>
      <c r="G892" s="17">
        <v>1.4643288</v>
      </c>
      <c r="H892" s="17">
        <f t="shared" si="71"/>
        <v>10.9539372</v>
      </c>
    </row>
    <row r="893" spans="1:8" ht="10.5" customHeight="1">
      <c r="A893" s="27" t="s">
        <v>117</v>
      </c>
      <c r="B893" s="17">
        <v>1568.6452768</v>
      </c>
      <c r="C893" s="17">
        <v>1156.0858345</v>
      </c>
      <c r="D893" s="17">
        <f t="shared" si="72"/>
        <v>2724.7311112999996</v>
      </c>
      <c r="E893" s="41"/>
      <c r="F893" s="17">
        <v>1605.905395</v>
      </c>
      <c r="G893" s="17">
        <v>1150.0207571</v>
      </c>
      <c r="H893" s="17">
        <f t="shared" si="71"/>
        <v>2755.9261521</v>
      </c>
    </row>
    <row r="894" spans="1:8" ht="10.5" customHeight="1">
      <c r="A894" s="27" t="s">
        <v>13</v>
      </c>
      <c r="B894" s="17">
        <v>14.5817996</v>
      </c>
      <c r="C894" s="17">
        <v>10.771041</v>
      </c>
      <c r="D894" s="17">
        <f t="shared" si="72"/>
        <v>25.3528406</v>
      </c>
      <c r="E894" s="41"/>
      <c r="F894" s="17">
        <v>16.620356</v>
      </c>
      <c r="G894" s="17">
        <v>10.5829479</v>
      </c>
      <c r="H894" s="17">
        <f t="shared" si="71"/>
        <v>27.2033039</v>
      </c>
    </row>
    <row r="895" spans="1:8" ht="15.75" customHeight="1">
      <c r="A895" s="21" t="s">
        <v>66</v>
      </c>
      <c r="B895" s="41"/>
      <c r="C895" s="41"/>
      <c r="D895" s="17"/>
      <c r="E895" s="41"/>
      <c r="F895" s="41"/>
      <c r="G895" s="41"/>
      <c r="H895" s="17"/>
    </row>
    <row r="896" spans="1:8" ht="10.5" customHeight="1">
      <c r="A896" s="27" t="s">
        <v>116</v>
      </c>
      <c r="B896" s="17">
        <v>545.6527997</v>
      </c>
      <c r="C896" s="17">
        <v>428.9975955</v>
      </c>
      <c r="D896" s="17">
        <f t="shared" si="72"/>
        <v>974.6503951999999</v>
      </c>
      <c r="E896" s="41"/>
      <c r="F896" s="17">
        <v>426.2864129</v>
      </c>
      <c r="G896" s="17">
        <v>316.3587586</v>
      </c>
      <c r="H896" s="17">
        <f t="shared" si="71"/>
        <v>742.6451715000001</v>
      </c>
    </row>
    <row r="897" spans="1:8" ht="10.5" customHeight="1">
      <c r="A897" s="26" t="s">
        <v>50</v>
      </c>
      <c r="B897" s="17">
        <v>17.2122512</v>
      </c>
      <c r="C897" s="17">
        <v>3.5635835</v>
      </c>
      <c r="D897" s="17">
        <f t="shared" si="72"/>
        <v>20.7758347</v>
      </c>
      <c r="E897" s="41"/>
      <c r="F897" s="17">
        <v>18.8027773</v>
      </c>
      <c r="G897" s="17">
        <v>3.7036618</v>
      </c>
      <c r="H897" s="17">
        <f t="shared" si="71"/>
        <v>22.506439099999998</v>
      </c>
    </row>
    <row r="898" spans="1:8" ht="10.5" customHeight="1">
      <c r="A898" s="27" t="s">
        <v>117</v>
      </c>
      <c r="B898" s="17">
        <v>877.3037666</v>
      </c>
      <c r="C898" s="17">
        <v>696.5693744</v>
      </c>
      <c r="D898" s="17">
        <f t="shared" si="72"/>
        <v>1573.873141</v>
      </c>
      <c r="E898" s="41"/>
      <c r="F898" s="17">
        <v>679.5118425</v>
      </c>
      <c r="G898" s="17">
        <v>517.0824389</v>
      </c>
      <c r="H898" s="17">
        <f t="shared" si="71"/>
        <v>1196.5942814</v>
      </c>
    </row>
    <row r="899" spans="1:8" ht="10.5" customHeight="1">
      <c r="A899" s="27" t="s">
        <v>13</v>
      </c>
      <c r="B899" s="17">
        <v>10.8846898</v>
      </c>
      <c r="C899" s="17">
        <v>8.586182</v>
      </c>
      <c r="D899" s="17">
        <f t="shared" si="72"/>
        <v>19.4708718</v>
      </c>
      <c r="E899" s="41"/>
      <c r="F899" s="17">
        <v>8.434671</v>
      </c>
      <c r="G899" s="17">
        <v>6.806535</v>
      </c>
      <c r="H899" s="17">
        <f t="shared" si="71"/>
        <v>15.241206</v>
      </c>
    </row>
    <row r="900" spans="1:8" ht="10.5" customHeight="1">
      <c r="A900" s="27" t="s">
        <v>11</v>
      </c>
      <c r="B900" s="17">
        <v>16.9854593</v>
      </c>
      <c r="C900" s="17">
        <v>16.3899776</v>
      </c>
      <c r="D900" s="17">
        <f t="shared" si="72"/>
        <v>33.3754369</v>
      </c>
      <c r="E900" s="41"/>
      <c r="F900" s="17">
        <f>0.011421+17.3495952</f>
        <v>17.361016199999998</v>
      </c>
      <c r="G900" s="17">
        <f>0.012267+15.4163887</f>
        <v>15.4286557</v>
      </c>
      <c r="H900" s="17">
        <f t="shared" si="71"/>
        <v>32.7896719</v>
      </c>
    </row>
    <row r="901" spans="1:8" ht="15.75" customHeight="1">
      <c r="A901" s="21" t="s">
        <v>67</v>
      </c>
      <c r="B901" s="41"/>
      <c r="C901" s="41"/>
      <c r="D901" s="17"/>
      <c r="E901" s="41"/>
      <c r="F901" s="41"/>
      <c r="G901" s="41"/>
      <c r="H901" s="17"/>
    </row>
    <row r="902" spans="1:8" ht="10.5" customHeight="1">
      <c r="A902" s="27" t="s">
        <v>116</v>
      </c>
      <c r="B902" s="17">
        <v>184.1394732</v>
      </c>
      <c r="C902" s="17">
        <v>103.7671567</v>
      </c>
      <c r="D902" s="17">
        <f t="shared" si="72"/>
        <v>287.9066299</v>
      </c>
      <c r="E902" s="41"/>
      <c r="F902" s="17">
        <v>158.3969109</v>
      </c>
      <c r="G902" s="17">
        <v>80.7343478</v>
      </c>
      <c r="H902" s="17">
        <f t="shared" si="71"/>
        <v>239.1312587</v>
      </c>
    </row>
    <row r="903" spans="1:8" ht="10.5" customHeight="1">
      <c r="A903" s="26" t="s">
        <v>50</v>
      </c>
      <c r="B903" s="17">
        <v>28.7486191</v>
      </c>
      <c r="C903" s="17">
        <v>5.8453637</v>
      </c>
      <c r="D903" s="17">
        <f t="shared" si="72"/>
        <v>34.5939828</v>
      </c>
      <c r="E903" s="41"/>
      <c r="F903" s="17">
        <v>27.6039763</v>
      </c>
      <c r="G903" s="17">
        <v>5.6141605</v>
      </c>
      <c r="H903" s="17">
        <f t="shared" si="71"/>
        <v>33.218136799999996</v>
      </c>
    </row>
    <row r="904" spans="1:8" ht="10.5" customHeight="1">
      <c r="A904" s="27" t="s">
        <v>117</v>
      </c>
      <c r="B904" s="17">
        <v>286.3460539</v>
      </c>
      <c r="C904" s="17">
        <v>174.8242729</v>
      </c>
      <c r="D904" s="17">
        <f t="shared" si="72"/>
        <v>461.1703268</v>
      </c>
      <c r="E904" s="41"/>
      <c r="F904" s="17">
        <v>239.0841883</v>
      </c>
      <c r="G904" s="17">
        <v>133.6579674</v>
      </c>
      <c r="H904" s="17">
        <f t="shared" si="71"/>
        <v>372.7421557</v>
      </c>
    </row>
    <row r="905" spans="1:8" ht="10.5" customHeight="1">
      <c r="A905" s="27" t="s">
        <v>13</v>
      </c>
      <c r="B905" s="17">
        <v>4.7172658</v>
      </c>
      <c r="C905" s="17">
        <v>3.035331</v>
      </c>
      <c r="D905" s="17">
        <f t="shared" si="72"/>
        <v>7.752596799999999</v>
      </c>
      <c r="E905" s="41"/>
      <c r="F905" s="17">
        <v>3.413604</v>
      </c>
      <c r="G905" s="17">
        <v>2.040466</v>
      </c>
      <c r="H905" s="17">
        <f t="shared" si="71"/>
        <v>5.45407</v>
      </c>
    </row>
    <row r="906" spans="1:8" ht="10.5" customHeight="1">
      <c r="A906" s="27" t="s">
        <v>11</v>
      </c>
      <c r="B906" s="17">
        <v>19.1345843</v>
      </c>
      <c r="C906" s="17">
        <v>13.7474027</v>
      </c>
      <c r="D906" s="17">
        <f t="shared" si="72"/>
        <v>32.881987</v>
      </c>
      <c r="E906" s="41"/>
      <c r="F906" s="17">
        <v>16.7052064</v>
      </c>
      <c r="G906" s="17">
        <v>10.5206736</v>
      </c>
      <c r="H906" s="17">
        <f t="shared" si="71"/>
        <v>27.225880000000004</v>
      </c>
    </row>
    <row r="907" spans="1:8" ht="15.75" customHeight="1">
      <c r="A907" s="21" t="s">
        <v>68</v>
      </c>
      <c r="B907" s="41"/>
      <c r="C907" s="41"/>
      <c r="D907" s="17"/>
      <c r="E907" s="41"/>
      <c r="F907" s="41"/>
      <c r="G907" s="41"/>
      <c r="H907" s="17"/>
    </row>
    <row r="908" spans="1:8" ht="10.5" customHeight="1">
      <c r="A908" s="27" t="s">
        <v>116</v>
      </c>
      <c r="B908" s="17">
        <v>130.1641484</v>
      </c>
      <c r="C908" s="17">
        <v>47.5215213</v>
      </c>
      <c r="D908" s="17">
        <f t="shared" si="72"/>
        <v>177.6856697</v>
      </c>
      <c r="E908" s="41"/>
      <c r="F908" s="17">
        <v>116.6989288</v>
      </c>
      <c r="G908" s="17">
        <v>38.7519388</v>
      </c>
      <c r="H908" s="17">
        <f t="shared" si="71"/>
        <v>155.4508676</v>
      </c>
    </row>
    <row r="909" spans="1:8" ht="10.5" customHeight="1">
      <c r="A909" s="26" t="s">
        <v>50</v>
      </c>
      <c r="B909" s="17">
        <v>32.1072227</v>
      </c>
      <c r="C909" s="17">
        <v>6.2779636</v>
      </c>
      <c r="D909" s="17">
        <f t="shared" si="72"/>
        <v>38.3851863</v>
      </c>
      <c r="E909" s="41"/>
      <c r="F909" s="17">
        <v>29.4027138</v>
      </c>
      <c r="G909" s="17">
        <v>5.4070217</v>
      </c>
      <c r="H909" s="17">
        <f t="shared" si="71"/>
        <v>34.8097355</v>
      </c>
    </row>
    <row r="910" spans="1:8" ht="10.5" customHeight="1">
      <c r="A910" s="27" t="s">
        <v>117</v>
      </c>
      <c r="B910" s="17">
        <v>190.7189295</v>
      </c>
      <c r="C910" s="17">
        <v>78.2335176</v>
      </c>
      <c r="D910" s="17">
        <f t="shared" si="72"/>
        <v>268.9524471</v>
      </c>
      <c r="E910" s="41"/>
      <c r="F910" s="17">
        <v>164.0838167</v>
      </c>
      <c r="G910" s="17">
        <v>61.3951201</v>
      </c>
      <c r="H910" s="17">
        <f t="shared" si="71"/>
        <v>225.47893679999999</v>
      </c>
    </row>
    <row r="911" spans="1:8" ht="10.5" customHeight="1">
      <c r="A911" s="27" t="s">
        <v>13</v>
      </c>
      <c r="B911" s="17">
        <v>3.465722</v>
      </c>
      <c r="C911" s="17">
        <v>1.872111</v>
      </c>
      <c r="D911" s="17">
        <f t="shared" si="72"/>
        <v>5.337833</v>
      </c>
      <c r="E911" s="41"/>
      <c r="F911" s="17">
        <v>2.819112</v>
      </c>
      <c r="G911" s="17">
        <v>0.998643</v>
      </c>
      <c r="H911" s="17">
        <f t="shared" si="71"/>
        <v>3.817755</v>
      </c>
    </row>
    <row r="912" spans="1:8" ht="10.5" customHeight="1">
      <c r="A912" s="27" t="s">
        <v>11</v>
      </c>
      <c r="B912" s="17">
        <v>16.9742053</v>
      </c>
      <c r="C912" s="17">
        <v>8.5066575</v>
      </c>
      <c r="D912" s="17">
        <f t="shared" si="72"/>
        <v>25.4808628</v>
      </c>
      <c r="E912" s="41"/>
      <c r="F912" s="17">
        <v>14.0018576</v>
      </c>
      <c r="G912" s="17">
        <v>6.7290648</v>
      </c>
      <c r="H912" s="17">
        <f t="shared" si="71"/>
        <v>20.730922399999997</v>
      </c>
    </row>
    <row r="913" spans="1:8" ht="15.75" customHeight="1">
      <c r="A913" s="21" t="s">
        <v>69</v>
      </c>
      <c r="B913" s="41"/>
      <c r="C913" s="41"/>
      <c r="D913" s="17"/>
      <c r="E913" s="41"/>
      <c r="F913" s="41"/>
      <c r="G913" s="41"/>
      <c r="H913" s="17"/>
    </row>
    <row r="914" spans="1:8" ht="10.5" customHeight="1">
      <c r="A914" s="27" t="s">
        <v>116</v>
      </c>
      <c r="B914" s="17">
        <v>84.4010882</v>
      </c>
      <c r="C914" s="17">
        <v>25.9130801</v>
      </c>
      <c r="D914" s="17">
        <f t="shared" si="72"/>
        <v>110.3141683</v>
      </c>
      <c r="E914" s="41"/>
      <c r="F914" s="17">
        <v>73.8008462</v>
      </c>
      <c r="G914" s="17">
        <v>21.74864</v>
      </c>
      <c r="H914" s="17">
        <f t="shared" si="71"/>
        <v>95.54948619999999</v>
      </c>
    </row>
    <row r="915" spans="1:8" ht="10.5" customHeight="1">
      <c r="A915" s="26" t="s">
        <v>50</v>
      </c>
      <c r="B915" s="17">
        <v>20.786144</v>
      </c>
      <c r="C915" s="17">
        <v>4.5909388</v>
      </c>
      <c r="D915" s="17">
        <f t="shared" si="72"/>
        <v>25.3770828</v>
      </c>
      <c r="E915" s="41"/>
      <c r="F915" s="17">
        <v>17.5783742</v>
      </c>
      <c r="G915" s="17">
        <v>3.8358247</v>
      </c>
      <c r="H915" s="17">
        <f t="shared" si="71"/>
        <v>21.4141989</v>
      </c>
    </row>
    <row r="916" spans="1:8" ht="10.5" customHeight="1">
      <c r="A916" s="27" t="s">
        <v>117</v>
      </c>
      <c r="B916" s="17">
        <v>119.4364568</v>
      </c>
      <c r="C916" s="17">
        <v>40.3196075</v>
      </c>
      <c r="D916" s="17">
        <f t="shared" si="72"/>
        <v>159.7560643</v>
      </c>
      <c r="E916" s="41"/>
      <c r="F916" s="17">
        <v>100.5168201</v>
      </c>
      <c r="G916" s="17">
        <v>32.8084873</v>
      </c>
      <c r="H916" s="17">
        <f t="shared" si="71"/>
        <v>133.3253074</v>
      </c>
    </row>
    <row r="917" spans="1:8" ht="10.5" customHeight="1">
      <c r="A917" s="27" t="s">
        <v>13</v>
      </c>
      <c r="B917" s="17">
        <v>2.4483869</v>
      </c>
      <c r="C917" s="17">
        <v>1.184921</v>
      </c>
      <c r="D917" s="17">
        <f t="shared" si="72"/>
        <v>3.6333079</v>
      </c>
      <c r="E917" s="41"/>
      <c r="F917" s="17">
        <v>1.613921</v>
      </c>
      <c r="G917" s="17">
        <v>0.889602</v>
      </c>
      <c r="H917" s="17">
        <f t="shared" si="71"/>
        <v>2.503523</v>
      </c>
    </row>
    <row r="918" spans="1:8" ht="10.5" customHeight="1">
      <c r="A918" s="27" t="s">
        <v>11</v>
      </c>
      <c r="B918" s="17">
        <v>11.6874656</v>
      </c>
      <c r="C918" s="17">
        <v>4.8396938</v>
      </c>
      <c r="D918" s="17">
        <f t="shared" si="72"/>
        <v>16.5271594</v>
      </c>
      <c r="E918" s="41"/>
      <c r="F918" s="17">
        <v>9.4011064</v>
      </c>
      <c r="G918" s="17">
        <v>4.0261679</v>
      </c>
      <c r="H918" s="17">
        <f t="shared" si="71"/>
        <v>13.4272743</v>
      </c>
    </row>
    <row r="919" spans="1:8" ht="15.75" customHeight="1">
      <c r="A919" s="21" t="s">
        <v>70</v>
      </c>
      <c r="B919" s="41"/>
      <c r="C919" s="41"/>
      <c r="D919" s="17"/>
      <c r="E919" s="41"/>
      <c r="F919" s="41"/>
      <c r="G919" s="41"/>
      <c r="H919" s="17"/>
    </row>
    <row r="920" spans="1:8" ht="10.5" customHeight="1">
      <c r="A920" s="27" t="s">
        <v>116</v>
      </c>
      <c r="B920" s="17">
        <v>41.6533588</v>
      </c>
      <c r="C920" s="17">
        <v>13.8773514</v>
      </c>
      <c r="D920" s="17">
        <f t="shared" si="72"/>
        <v>55.5307102</v>
      </c>
      <c r="E920" s="41"/>
      <c r="F920" s="17">
        <v>33.3658549</v>
      </c>
      <c r="G920" s="17">
        <v>11.7123926</v>
      </c>
      <c r="H920" s="17">
        <f t="shared" si="71"/>
        <v>45.0782475</v>
      </c>
    </row>
    <row r="921" spans="1:8" ht="10.5" customHeight="1">
      <c r="A921" s="26" t="s">
        <v>50</v>
      </c>
      <c r="B921" s="17">
        <v>7.7344895</v>
      </c>
      <c r="C921" s="17">
        <v>2.1666839</v>
      </c>
      <c r="D921" s="17">
        <f t="shared" si="72"/>
        <v>9.9011734</v>
      </c>
      <c r="E921" s="41"/>
      <c r="F921" s="17">
        <v>5.7910858</v>
      </c>
      <c r="G921" s="17">
        <v>1.8925199</v>
      </c>
      <c r="H921" s="17">
        <f t="shared" si="71"/>
        <v>7.6836057</v>
      </c>
    </row>
    <row r="922" spans="1:8" ht="10.5" customHeight="1">
      <c r="A922" s="27" t="s">
        <v>117</v>
      </c>
      <c r="B922" s="17">
        <v>51.3584092</v>
      </c>
      <c r="C922" s="17">
        <v>20.1324126</v>
      </c>
      <c r="D922" s="17">
        <f t="shared" si="72"/>
        <v>71.49082179999999</v>
      </c>
      <c r="E922" s="41"/>
      <c r="F922" s="17">
        <v>39.1517244</v>
      </c>
      <c r="G922" s="17">
        <v>16.7712567</v>
      </c>
      <c r="H922" s="17">
        <f t="shared" si="71"/>
        <v>55.9229811</v>
      </c>
    </row>
    <row r="923" spans="1:8" ht="10.5" customHeight="1">
      <c r="A923" s="27" t="s">
        <v>13</v>
      </c>
      <c r="B923" s="17">
        <v>0.905843</v>
      </c>
      <c r="C923" s="17">
        <v>0.543819</v>
      </c>
      <c r="D923" s="17">
        <f t="shared" si="72"/>
        <v>1.449662</v>
      </c>
      <c r="E923" s="41"/>
      <c r="F923" s="17">
        <v>0.73048</v>
      </c>
      <c r="G923" s="17">
        <v>0.453566</v>
      </c>
      <c r="H923" s="17">
        <f t="shared" si="71"/>
        <v>1.184046</v>
      </c>
    </row>
    <row r="924" spans="1:8" ht="10.5" customHeight="1">
      <c r="A924" s="27" t="s">
        <v>11</v>
      </c>
      <c r="B924" s="17">
        <v>5.1097097</v>
      </c>
      <c r="C924" s="17">
        <v>2.1980658</v>
      </c>
      <c r="D924" s="17">
        <f t="shared" si="72"/>
        <v>7.3077755</v>
      </c>
      <c r="E924" s="41"/>
      <c r="F924" s="17">
        <v>3.6926839</v>
      </c>
      <c r="G924" s="17">
        <v>1.7737409</v>
      </c>
      <c r="H924" s="17">
        <f t="shared" si="71"/>
        <v>5.4664248</v>
      </c>
    </row>
    <row r="925" spans="1:8" ht="15.75" customHeight="1">
      <c r="A925" s="21" t="s">
        <v>71</v>
      </c>
      <c r="B925" s="41"/>
      <c r="C925" s="41"/>
      <c r="D925" s="17"/>
      <c r="E925" s="41"/>
      <c r="F925" s="41"/>
      <c r="G925" s="41"/>
      <c r="H925" s="17"/>
    </row>
    <row r="926" spans="1:8" ht="10.5" customHeight="1">
      <c r="A926" s="27" t="s">
        <v>116</v>
      </c>
      <c r="B926" s="17">
        <v>14.0235856</v>
      </c>
      <c r="C926" s="17">
        <v>5.5902438</v>
      </c>
      <c r="D926" s="17">
        <f t="shared" si="72"/>
        <v>19.6138294</v>
      </c>
      <c r="E926" s="41"/>
      <c r="F926" s="17">
        <v>11.0291786</v>
      </c>
      <c r="G926" s="17">
        <v>4.0399778</v>
      </c>
      <c r="H926" s="17">
        <f t="shared" si="71"/>
        <v>15.0691564</v>
      </c>
    </row>
    <row r="927" spans="1:8" ht="10.5" customHeight="1">
      <c r="A927" s="26" t="s">
        <v>50</v>
      </c>
      <c r="B927" s="17">
        <v>1.3659128</v>
      </c>
      <c r="C927" s="17">
        <v>0.7557369</v>
      </c>
      <c r="D927" s="17">
        <f t="shared" si="72"/>
        <v>2.1216497</v>
      </c>
      <c r="E927" s="41"/>
      <c r="F927" s="17">
        <v>0.9525349</v>
      </c>
      <c r="G927" s="17">
        <v>0.4857989</v>
      </c>
      <c r="H927" s="17">
        <f t="shared" si="71"/>
        <v>1.4383337999999999</v>
      </c>
    </row>
    <row r="928" spans="1:9" ht="10.5" customHeight="1">
      <c r="A928" s="27" t="s">
        <v>117</v>
      </c>
      <c r="B928" s="17">
        <v>12.5321117</v>
      </c>
      <c r="C928" s="17">
        <v>6.1904159</v>
      </c>
      <c r="D928" s="17">
        <f t="shared" si="72"/>
        <v>18.7225276</v>
      </c>
      <c r="E928" s="41"/>
      <c r="F928" s="17">
        <v>8.9170519</v>
      </c>
      <c r="G928" s="17">
        <v>4.4564999</v>
      </c>
      <c r="H928" s="17">
        <f t="shared" si="71"/>
        <v>13.373551800000001</v>
      </c>
      <c r="I928" s="17"/>
    </row>
    <row r="929" spans="1:8" ht="10.5" customHeight="1">
      <c r="A929" s="27" t="s">
        <v>13</v>
      </c>
      <c r="B929" s="17">
        <v>0.300969</v>
      </c>
      <c r="C929" s="17">
        <v>0.125841</v>
      </c>
      <c r="D929" s="17">
        <f t="shared" si="72"/>
        <v>0.42681</v>
      </c>
      <c r="E929" s="41"/>
      <c r="F929" s="17">
        <v>0.240043</v>
      </c>
      <c r="G929" s="17">
        <v>0.06777</v>
      </c>
      <c r="H929" s="17">
        <f t="shared" si="71"/>
        <v>0.307813</v>
      </c>
    </row>
    <row r="930" spans="1:8" ht="10.5" customHeight="1">
      <c r="A930" s="27" t="s">
        <v>11</v>
      </c>
      <c r="B930" s="17">
        <v>1.072124</v>
      </c>
      <c r="C930" s="17">
        <v>0.6889139</v>
      </c>
      <c r="D930" s="17">
        <f t="shared" si="72"/>
        <v>1.7610379</v>
      </c>
      <c r="E930" s="41"/>
      <c r="F930" s="17">
        <v>0.560411</v>
      </c>
      <c r="G930" s="17">
        <v>0.4908729</v>
      </c>
      <c r="H930" s="17">
        <f t="shared" si="71"/>
        <v>1.0512839</v>
      </c>
    </row>
    <row r="931" spans="1:8" ht="15.75" customHeight="1">
      <c r="A931" s="21" t="s">
        <v>7</v>
      </c>
      <c r="B931" s="41"/>
      <c r="C931" s="41"/>
      <c r="D931" s="17"/>
      <c r="E931" s="41"/>
      <c r="F931" s="41"/>
      <c r="G931" s="41"/>
      <c r="H931" s="17"/>
    </row>
    <row r="932" spans="1:12" ht="10.5" customHeight="1">
      <c r="A932" s="27" t="s">
        <v>116</v>
      </c>
      <c r="B932" s="17">
        <f>B886+B891+B896+B902+B908+B914+B920+B926</f>
        <v>2229.5340463</v>
      </c>
      <c r="C932" s="17">
        <f>C886+C891+C896+C902+C908+C914+C920+C926</f>
        <v>1583.8638918999998</v>
      </c>
      <c r="D932" s="17">
        <f>B932+C932</f>
        <v>3813.3979381999998</v>
      </c>
      <c r="E932" s="17"/>
      <c r="F932" s="17">
        <f aca="true" t="shared" si="73" ref="F932:G935">F886+F891+F896+F902+F908+F914+F920+F926</f>
        <v>2174.5437549999997</v>
      </c>
      <c r="G932" s="17">
        <f t="shared" si="73"/>
        <v>1515.1782999000002</v>
      </c>
      <c r="H932" s="17">
        <f>F932+G932</f>
        <v>3689.7220549</v>
      </c>
      <c r="I932" s="88"/>
      <c r="J932" s="88"/>
      <c r="K932" s="103"/>
      <c r="L932" s="103"/>
    </row>
    <row r="933" spans="1:8" ht="10.5" customHeight="1">
      <c r="A933" s="26" t="s">
        <v>50</v>
      </c>
      <c r="B933" s="17">
        <f>SUM(B887,B892+B897+B903+B909+B915+B921+B927)</f>
        <v>116.39328150000001</v>
      </c>
      <c r="C933" s="17">
        <f>SUM(C887,C892+C897+C903+C909+C915+C921+C927)</f>
        <v>24.529110899999996</v>
      </c>
      <c r="D933" s="17">
        <f>B933+C933</f>
        <v>140.9223924</v>
      </c>
      <c r="E933" s="17"/>
      <c r="F933" s="17">
        <f t="shared" si="73"/>
        <v>109.6347877</v>
      </c>
      <c r="G933" s="17">
        <f t="shared" si="73"/>
        <v>22.406875299999996</v>
      </c>
      <c r="H933" s="17">
        <f>F933+G933</f>
        <v>132.041663</v>
      </c>
    </row>
    <row r="934" spans="1:8" ht="10.5" customHeight="1">
      <c r="A934" s="27" t="s">
        <v>117</v>
      </c>
      <c r="B934" s="17">
        <f>B888+B893+B898+B904+B910+B916+B922+B928</f>
        <v>3112.7429644</v>
      </c>
      <c r="C934" s="17">
        <f>C888+C893+C898+C904+C910+C916+C922+C928</f>
        <v>2176.1225814</v>
      </c>
      <c r="D934" s="17">
        <f>B934+C934</f>
        <v>5288.865545799999</v>
      </c>
      <c r="E934" s="17"/>
      <c r="F934" s="17">
        <f t="shared" si="73"/>
        <v>2943.0908596</v>
      </c>
      <c r="G934" s="17">
        <f t="shared" si="73"/>
        <v>2017.7190912</v>
      </c>
      <c r="H934" s="17">
        <f>F934+G934</f>
        <v>4960.8099508</v>
      </c>
    </row>
    <row r="935" spans="1:8" ht="10.5" customHeight="1">
      <c r="A935" s="27" t="s">
        <v>13</v>
      </c>
      <c r="B935" s="17">
        <f>SUM(B889,B894+B899+B905+B911+B917+B923+B929)</f>
        <v>37.3447681</v>
      </c>
      <c r="C935" s="17">
        <f>SUM(C889,C894+C899+C905+C911+C917+C923+C929)</f>
        <v>26.120796000000002</v>
      </c>
      <c r="D935" s="17">
        <f>D889+D894+D899+D905+D911+D917+D923+D929</f>
        <v>63.465564099999995</v>
      </c>
      <c r="E935" s="17"/>
      <c r="F935" s="17">
        <f t="shared" si="73"/>
        <v>34.243547</v>
      </c>
      <c r="G935" s="17">
        <f t="shared" si="73"/>
        <v>22.1762569</v>
      </c>
      <c r="H935" s="17">
        <f>H889+H894+H899+H905+H911+H917+H923+H929</f>
        <v>56.419803900000005</v>
      </c>
    </row>
    <row r="936" spans="1:8" ht="10.5" customHeight="1">
      <c r="A936" s="20" t="s">
        <v>11</v>
      </c>
      <c r="B936" s="19">
        <f>B900+B906+B912+B918+B924+B930</f>
        <v>70.9635482</v>
      </c>
      <c r="C936" s="19">
        <f>C900+C906+C912+C918+C924+C930</f>
        <v>46.37071130000001</v>
      </c>
      <c r="D936" s="19">
        <f>D900+D906+D912+D918+D924+D930</f>
        <v>117.3342595</v>
      </c>
      <c r="E936" s="19"/>
      <c r="F936" s="19">
        <f>F900+F906+F912+F918+F924+F930</f>
        <v>61.7222815</v>
      </c>
      <c r="G936" s="19">
        <f>G900+G906+G912+G918+G924+G930</f>
        <v>38.9691758</v>
      </c>
      <c r="H936" s="19">
        <f>H900+H906+H912+H918+H924+H930</f>
        <v>100.69145730000001</v>
      </c>
    </row>
    <row r="937" spans="1:7" ht="36" customHeight="1">
      <c r="A937" s="109" t="s">
        <v>118</v>
      </c>
      <c r="B937" s="109"/>
      <c r="C937" s="109"/>
      <c r="D937" s="109"/>
      <c r="E937" s="109"/>
      <c r="F937" s="109"/>
      <c r="G937" s="109"/>
    </row>
    <row r="938" spans="1:5" ht="15.75" customHeight="1">
      <c r="A938" s="128"/>
      <c r="B938" s="112"/>
      <c r="C938" s="112"/>
      <c r="D938" s="112"/>
      <c r="E938" s="8"/>
    </row>
    <row r="939" ht="12.75">
      <c r="A939" s="1" t="s">
        <v>43</v>
      </c>
    </row>
    <row r="940" spans="1:8" ht="29.25" customHeight="1">
      <c r="A940" s="121" t="s">
        <v>95</v>
      </c>
      <c r="B940" s="121"/>
      <c r="C940" s="121"/>
      <c r="D940" s="121"/>
      <c r="E940" s="121"/>
      <c r="F940" s="121"/>
      <c r="G940" s="121"/>
      <c r="H940" s="121"/>
    </row>
    <row r="941" spans="1:8" ht="15.75" customHeight="1">
      <c r="A941" s="46"/>
      <c r="B941" s="51" t="s">
        <v>112</v>
      </c>
      <c r="C941" s="51"/>
      <c r="D941" s="47"/>
      <c r="E941" s="47"/>
      <c r="F941" s="84" t="s">
        <v>113</v>
      </c>
      <c r="G941" s="47"/>
      <c r="H941" s="47"/>
    </row>
    <row r="942" spans="1:8" ht="15.75" customHeight="1">
      <c r="A942" s="20"/>
      <c r="B942" s="43" t="s">
        <v>8</v>
      </c>
      <c r="C942" s="43" t="s">
        <v>9</v>
      </c>
      <c r="D942" s="45" t="s">
        <v>7</v>
      </c>
      <c r="E942" s="45"/>
      <c r="F942" s="43" t="s">
        <v>8</v>
      </c>
      <c r="G942" s="43" t="s">
        <v>9</v>
      </c>
      <c r="H942" s="45" t="s">
        <v>7</v>
      </c>
    </row>
    <row r="943" spans="1:8" ht="16.5" customHeight="1">
      <c r="A943" s="21" t="s">
        <v>10</v>
      </c>
      <c r="B943" s="27"/>
      <c r="C943" s="27"/>
      <c r="D943" s="22"/>
      <c r="E943" s="22"/>
      <c r="F943" s="22"/>
      <c r="G943" s="22"/>
      <c r="H943" s="27"/>
    </row>
    <row r="944" spans="1:8" ht="12.75" customHeight="1">
      <c r="A944" s="27" t="s">
        <v>1</v>
      </c>
      <c r="B944" s="22">
        <v>142</v>
      </c>
      <c r="C944" s="22">
        <v>173</v>
      </c>
      <c r="D944" s="22">
        <f>B944+C944</f>
        <v>315</v>
      </c>
      <c r="E944" s="42"/>
      <c r="F944" s="22">
        <v>143</v>
      </c>
      <c r="G944" s="22">
        <v>181</v>
      </c>
      <c r="H944" s="22">
        <f>F944+G944</f>
        <v>324</v>
      </c>
    </row>
    <row r="945" spans="1:8" ht="12.75" customHeight="1">
      <c r="A945" s="26" t="s">
        <v>50</v>
      </c>
      <c r="B945" s="85">
        <v>4</v>
      </c>
      <c r="C945" s="53">
        <v>12</v>
      </c>
      <c r="D945" s="22">
        <f>SUM(B945,C945)</f>
        <v>16</v>
      </c>
      <c r="E945" s="60"/>
      <c r="F945" s="85">
        <v>6</v>
      </c>
      <c r="G945" s="85">
        <v>13</v>
      </c>
      <c r="H945" s="22">
        <f>SUM(F945,G945)</f>
        <v>19</v>
      </c>
    </row>
    <row r="946" spans="1:8" ht="12.75">
      <c r="A946" s="27" t="s">
        <v>15</v>
      </c>
      <c r="B946" s="22">
        <v>100</v>
      </c>
      <c r="C946" s="22">
        <v>138</v>
      </c>
      <c r="D946" s="22">
        <f aca="true" t="shared" si="74" ref="D946:D952">B946+C946</f>
        <v>238</v>
      </c>
      <c r="E946" s="42"/>
      <c r="F946" s="22">
        <v>100</v>
      </c>
      <c r="G946" s="22">
        <v>132</v>
      </c>
      <c r="H946" s="22">
        <f aca="true" t="shared" si="75" ref="H946:H952">F946+G946</f>
        <v>232</v>
      </c>
    </row>
    <row r="947" spans="1:8" ht="12.75">
      <c r="A947" s="27" t="s">
        <v>13</v>
      </c>
      <c r="B947" s="22">
        <v>47</v>
      </c>
      <c r="C947" s="22">
        <v>64</v>
      </c>
      <c r="D947" s="22">
        <f t="shared" si="74"/>
        <v>111</v>
      </c>
      <c r="E947" s="42"/>
      <c r="F947" s="22">
        <v>55</v>
      </c>
      <c r="G947" s="22">
        <v>64</v>
      </c>
      <c r="H947" s="22">
        <f t="shared" si="75"/>
        <v>119</v>
      </c>
    </row>
    <row r="948" spans="1:8" ht="16.5" customHeight="1">
      <c r="A948" s="21" t="s">
        <v>3</v>
      </c>
      <c r="B948" s="42"/>
      <c r="C948" s="42"/>
      <c r="D948" s="22"/>
      <c r="E948" s="42"/>
      <c r="F948" s="42"/>
      <c r="G948" s="42"/>
      <c r="H948" s="22"/>
    </row>
    <row r="949" spans="1:10" ht="12.75">
      <c r="A949" s="27" t="s">
        <v>1</v>
      </c>
      <c r="B949" s="22">
        <v>12365</v>
      </c>
      <c r="C949" s="22">
        <v>8330</v>
      </c>
      <c r="D949" s="22">
        <f t="shared" si="74"/>
        <v>20695</v>
      </c>
      <c r="E949" s="42"/>
      <c r="F949" s="22">
        <v>12506</v>
      </c>
      <c r="G949" s="22">
        <v>8809</v>
      </c>
      <c r="H949" s="22">
        <f t="shared" si="75"/>
        <v>21315</v>
      </c>
      <c r="I949" s="89"/>
      <c r="J949" s="89"/>
    </row>
    <row r="950" spans="1:8" ht="12.75">
      <c r="A950" s="26" t="s">
        <v>50</v>
      </c>
      <c r="B950" s="22">
        <v>183</v>
      </c>
      <c r="C950" s="22">
        <v>129</v>
      </c>
      <c r="D950" s="22">
        <f>B950+C950</f>
        <v>312</v>
      </c>
      <c r="E950" s="42"/>
      <c r="F950" s="22">
        <v>175</v>
      </c>
      <c r="G950" s="22">
        <v>131</v>
      </c>
      <c r="H950" s="22">
        <f>F950+G950</f>
        <v>306</v>
      </c>
    </row>
    <row r="951" spans="1:8" ht="12.75">
      <c r="A951" s="27" t="s">
        <v>15</v>
      </c>
      <c r="B951" s="22">
        <v>10007</v>
      </c>
      <c r="C951" s="22">
        <v>6951</v>
      </c>
      <c r="D951" s="22">
        <f t="shared" si="74"/>
        <v>16958</v>
      </c>
      <c r="E951" s="42"/>
      <c r="F951" s="22">
        <v>10235</v>
      </c>
      <c r="G951" s="22">
        <v>7389</v>
      </c>
      <c r="H951" s="22">
        <f t="shared" si="75"/>
        <v>17624</v>
      </c>
    </row>
    <row r="952" spans="1:8" ht="13.5" customHeight="1">
      <c r="A952" s="27" t="s">
        <v>13</v>
      </c>
      <c r="B952" s="23">
        <v>5336</v>
      </c>
      <c r="C952" s="23">
        <v>3936</v>
      </c>
      <c r="D952" s="22">
        <f t="shared" si="74"/>
        <v>9272</v>
      </c>
      <c r="E952" s="58"/>
      <c r="F952" s="23">
        <v>5866</v>
      </c>
      <c r="G952" s="23">
        <v>4519</v>
      </c>
      <c r="H952" s="22">
        <f t="shared" si="75"/>
        <v>10385</v>
      </c>
    </row>
    <row r="953" spans="1:8" ht="15" customHeight="1">
      <c r="A953" s="109" t="s">
        <v>94</v>
      </c>
      <c r="B953" s="109"/>
      <c r="C953" s="109"/>
      <c r="D953" s="109"/>
      <c r="E953" s="109"/>
      <c r="F953" s="109"/>
      <c r="G953" s="109"/>
      <c r="H953" s="109"/>
    </row>
    <row r="954" spans="1:5" ht="12.75">
      <c r="A954" s="6"/>
      <c r="B954" s="6"/>
      <c r="C954" s="6"/>
      <c r="D954" s="6"/>
      <c r="E954" s="6"/>
    </row>
    <row r="955" spans="1:5" ht="12.75">
      <c r="A955" s="6"/>
      <c r="B955" s="6"/>
      <c r="C955" s="6"/>
      <c r="D955" s="6"/>
      <c r="E955" s="6"/>
    </row>
    <row r="956" spans="2:7" ht="12.75">
      <c r="B956" s="5"/>
      <c r="C956" s="5"/>
      <c r="D956" s="5"/>
      <c r="E956" s="5"/>
      <c r="F956" s="1"/>
      <c r="G956" s="1"/>
    </row>
    <row r="957" spans="1:7" ht="15.75" customHeight="1">
      <c r="A957" s="1" t="s">
        <v>44</v>
      </c>
      <c r="B957" s="5"/>
      <c r="C957" s="5"/>
      <c r="D957" s="5"/>
      <c r="E957" s="5"/>
      <c r="F957" s="1"/>
      <c r="G957" s="1"/>
    </row>
    <row r="958" spans="1:8" ht="27" customHeight="1">
      <c r="A958" s="121" t="s">
        <v>96</v>
      </c>
      <c r="B958" s="121"/>
      <c r="C958" s="121"/>
      <c r="D958" s="121"/>
      <c r="E958" s="121"/>
      <c r="F958" s="121"/>
      <c r="G958" s="121"/>
      <c r="H958" s="121"/>
    </row>
    <row r="959" spans="1:8" ht="15.75" customHeight="1">
      <c r="A959" s="46"/>
      <c r="B959" s="51" t="s">
        <v>112</v>
      </c>
      <c r="C959" s="51"/>
      <c r="D959" s="47"/>
      <c r="E959" s="47"/>
      <c r="F959" s="84" t="s">
        <v>113</v>
      </c>
      <c r="G959" s="47"/>
      <c r="H959" s="47"/>
    </row>
    <row r="960" spans="1:8" ht="15.75" customHeight="1">
      <c r="A960" s="20"/>
      <c r="B960" s="43" t="s">
        <v>8</v>
      </c>
      <c r="C960" s="43" t="s">
        <v>9</v>
      </c>
      <c r="D960" s="45" t="s">
        <v>7</v>
      </c>
      <c r="E960" s="45"/>
      <c r="F960" s="43" t="s">
        <v>8</v>
      </c>
      <c r="G960" s="43" t="s">
        <v>9</v>
      </c>
      <c r="H960" s="45" t="s">
        <v>7</v>
      </c>
    </row>
    <row r="961" spans="1:8" ht="16.5" customHeight="1">
      <c r="A961" s="21" t="s">
        <v>10</v>
      </c>
      <c r="B961" s="27"/>
      <c r="C961" s="27"/>
      <c r="D961" s="27"/>
      <c r="E961" s="27"/>
      <c r="F961" s="27"/>
      <c r="G961" s="27"/>
      <c r="H961" s="27"/>
    </row>
    <row r="962" spans="1:8" ht="12" customHeight="1">
      <c r="A962" s="27" t="s">
        <v>1</v>
      </c>
      <c r="B962" s="54">
        <v>1.325673</v>
      </c>
      <c r="C962" s="54">
        <v>1.6125332</v>
      </c>
      <c r="D962" s="17">
        <f>B962+C962</f>
        <v>2.9382062</v>
      </c>
      <c r="E962" s="41"/>
      <c r="F962" s="54">
        <v>1.831874</v>
      </c>
      <c r="G962" s="54">
        <v>2.134364</v>
      </c>
      <c r="H962" s="17">
        <f>F962+G962</f>
        <v>3.966238</v>
      </c>
    </row>
    <row r="963" spans="1:8" ht="12" customHeight="1">
      <c r="A963" s="26" t="s">
        <v>50</v>
      </c>
      <c r="B963" s="54">
        <v>0.007451</v>
      </c>
      <c r="C963" s="54">
        <v>0.019242</v>
      </c>
      <c r="D963" s="54">
        <f aca="true" t="shared" si="76" ref="D963:D970">B963+C963</f>
        <v>0.026692999999999998</v>
      </c>
      <c r="E963" s="41"/>
      <c r="F963" s="54">
        <v>0.022924</v>
      </c>
      <c r="G963" s="54">
        <v>0.037531</v>
      </c>
      <c r="H963" s="54">
        <f aca="true" t="shared" si="77" ref="H963:H974">F963+G963</f>
        <v>0.060455</v>
      </c>
    </row>
    <row r="964" spans="1:8" ht="12.75">
      <c r="A964" s="27" t="s">
        <v>15</v>
      </c>
      <c r="B964" s="54">
        <v>2.964938</v>
      </c>
      <c r="C964" s="54">
        <v>3.824133</v>
      </c>
      <c r="D964" s="17">
        <f t="shared" si="76"/>
        <v>6.789071</v>
      </c>
      <c r="E964" s="41"/>
      <c r="F964" s="54">
        <v>3.892011</v>
      </c>
      <c r="G964" s="54">
        <v>4.530297</v>
      </c>
      <c r="H964" s="17">
        <f t="shared" si="77"/>
        <v>8.422308000000001</v>
      </c>
    </row>
    <row r="965" spans="1:8" ht="12.75">
      <c r="A965" s="27" t="s">
        <v>13</v>
      </c>
      <c r="B965" s="54">
        <v>0.717753</v>
      </c>
      <c r="C965" s="54">
        <v>0.517851</v>
      </c>
      <c r="D965" s="17">
        <f t="shared" si="76"/>
        <v>1.235604</v>
      </c>
      <c r="E965" s="41"/>
      <c r="F965" s="54">
        <v>1.0420315</v>
      </c>
      <c r="G965" s="54">
        <v>1.053108</v>
      </c>
      <c r="H965" s="17">
        <f t="shared" si="77"/>
        <v>2.0951395</v>
      </c>
    </row>
    <row r="966" spans="1:8" ht="16.5" customHeight="1">
      <c r="A966" s="21" t="s">
        <v>3</v>
      </c>
      <c r="B966" s="68"/>
      <c r="C966" s="68"/>
      <c r="D966" s="17"/>
      <c r="E966" s="41"/>
      <c r="F966" s="68"/>
      <c r="G966" s="68"/>
      <c r="H966" s="17"/>
    </row>
    <row r="967" spans="1:8" ht="12.75">
      <c r="A967" s="27" t="s">
        <v>1</v>
      </c>
      <c r="B967" s="54">
        <v>130.0392105</v>
      </c>
      <c r="C967" s="54">
        <v>89.3908112</v>
      </c>
      <c r="D967" s="17">
        <f t="shared" si="76"/>
        <v>219.4300217</v>
      </c>
      <c r="E967" s="41"/>
      <c r="F967" s="54">
        <v>149.3466356</v>
      </c>
      <c r="G967" s="54">
        <v>107.0150455</v>
      </c>
      <c r="H967" s="17">
        <f>SUM(F967:G967)</f>
        <v>256.3616811</v>
      </c>
    </row>
    <row r="968" spans="1:8" ht="12.75">
      <c r="A968" s="26" t="s">
        <v>50</v>
      </c>
      <c r="B968" s="54">
        <v>0.46943</v>
      </c>
      <c r="C968" s="54">
        <v>0.376067</v>
      </c>
      <c r="D968" s="17">
        <f t="shared" si="76"/>
        <v>0.8454969999999999</v>
      </c>
      <c r="E968" s="41"/>
      <c r="F968" s="54">
        <v>0.574428</v>
      </c>
      <c r="G968" s="54">
        <v>0.410947</v>
      </c>
      <c r="H968" s="17">
        <f>SUM(F968:G968)</f>
        <v>0.9853750000000001</v>
      </c>
    </row>
    <row r="969" spans="1:8" ht="12.75">
      <c r="A969" s="27" t="s">
        <v>15</v>
      </c>
      <c r="B969" s="54">
        <v>357.7980084</v>
      </c>
      <c r="C969" s="54">
        <v>246.8763902</v>
      </c>
      <c r="D969" s="17">
        <f t="shared" si="76"/>
        <v>604.6743986</v>
      </c>
      <c r="E969" s="41"/>
      <c r="F969" s="54">
        <v>415.3125712</v>
      </c>
      <c r="G969" s="54">
        <v>306.0762682</v>
      </c>
      <c r="H969" s="17">
        <f>SUM(F969:G969)</f>
        <v>721.3888394</v>
      </c>
    </row>
    <row r="970" spans="1:8" ht="12.75">
      <c r="A970" s="27" t="s">
        <v>13</v>
      </c>
      <c r="B970" s="54">
        <v>107.918775</v>
      </c>
      <c r="C970" s="54">
        <v>81.515576</v>
      </c>
      <c r="D970" s="17">
        <f t="shared" si="76"/>
        <v>189.434351</v>
      </c>
      <c r="E970" s="41"/>
      <c r="F970" s="54">
        <v>144.8744915</v>
      </c>
      <c r="G970" s="54">
        <v>114.816383</v>
      </c>
      <c r="H970" s="17">
        <f>SUM(F970:G970)</f>
        <v>259.6908745</v>
      </c>
    </row>
    <row r="971" spans="1:8" ht="16.5" customHeight="1">
      <c r="A971" s="21" t="s">
        <v>7</v>
      </c>
      <c r="B971" s="41"/>
      <c r="C971" s="41"/>
      <c r="D971" s="17"/>
      <c r="E971" s="41"/>
      <c r="F971" s="41"/>
      <c r="G971" s="41"/>
      <c r="H971" s="17"/>
    </row>
    <row r="972" spans="1:10" ht="12.75">
      <c r="A972" s="27" t="s">
        <v>1</v>
      </c>
      <c r="B972" s="17">
        <f aca="true" t="shared" si="78" ref="B972:C974">B962+B967</f>
        <v>131.3648835</v>
      </c>
      <c r="C972" s="17">
        <f t="shared" si="78"/>
        <v>91.0033444</v>
      </c>
      <c r="D972" s="17">
        <f>B972+C972</f>
        <v>222.3682279</v>
      </c>
      <c r="E972" s="17"/>
      <c r="F972" s="17">
        <f aca="true" t="shared" si="79" ref="F972:G974">F962+F967</f>
        <v>151.1785096</v>
      </c>
      <c r="G972" s="17">
        <f t="shared" si="79"/>
        <v>109.1494095</v>
      </c>
      <c r="H972" s="17">
        <f t="shared" si="77"/>
        <v>260.32791910000003</v>
      </c>
      <c r="I972" s="88"/>
      <c r="J972" s="88"/>
    </row>
    <row r="973" spans="1:8" ht="12.75">
      <c r="A973" s="26" t="s">
        <v>50</v>
      </c>
      <c r="B973" s="17">
        <f t="shared" si="78"/>
        <v>0.476881</v>
      </c>
      <c r="C973" s="17">
        <f t="shared" si="78"/>
        <v>0.39530899999999997</v>
      </c>
      <c r="D973" s="17">
        <f>B973+C973</f>
        <v>0.87219</v>
      </c>
      <c r="E973" s="17"/>
      <c r="F973" s="17">
        <f t="shared" si="79"/>
        <v>0.5973520000000001</v>
      </c>
      <c r="G973" s="17">
        <f t="shared" si="79"/>
        <v>0.448478</v>
      </c>
      <c r="H973" s="17">
        <f t="shared" si="77"/>
        <v>1.04583</v>
      </c>
    </row>
    <row r="974" spans="1:8" ht="12.75">
      <c r="A974" s="27" t="s">
        <v>15</v>
      </c>
      <c r="B974" s="17">
        <f t="shared" si="78"/>
        <v>360.76294640000003</v>
      </c>
      <c r="C974" s="17">
        <f t="shared" si="78"/>
        <v>250.7005232</v>
      </c>
      <c r="D974" s="17">
        <f>B974+C974</f>
        <v>611.4634696</v>
      </c>
      <c r="E974" s="17"/>
      <c r="F974" s="17">
        <f t="shared" si="79"/>
        <v>419.2045822</v>
      </c>
      <c r="G974" s="17">
        <f t="shared" si="79"/>
        <v>310.60656520000003</v>
      </c>
      <c r="H974" s="17">
        <f t="shared" si="77"/>
        <v>729.8111474</v>
      </c>
    </row>
    <row r="975" spans="1:8" ht="12.75">
      <c r="A975" s="20" t="s">
        <v>13</v>
      </c>
      <c r="B975" s="19">
        <f>B965+B970</f>
        <v>108.636528</v>
      </c>
      <c r="C975" s="19">
        <f>C965+C970</f>
        <v>82.03342699999999</v>
      </c>
      <c r="D975" s="19">
        <f>D965+D970</f>
        <v>190.669955</v>
      </c>
      <c r="E975" s="19"/>
      <c r="F975" s="19">
        <f>F965+F970</f>
        <v>145.916523</v>
      </c>
      <c r="G975" s="19">
        <f>G965+G970</f>
        <v>115.869491</v>
      </c>
      <c r="H975" s="19">
        <f>H965+H970</f>
        <v>261.786014</v>
      </c>
    </row>
    <row r="976" spans="1:7" ht="12.75">
      <c r="A976" s="109" t="s">
        <v>60</v>
      </c>
      <c r="B976" s="109"/>
      <c r="C976" s="109"/>
      <c r="D976" s="109"/>
      <c r="E976" s="109"/>
      <c r="F976" s="109"/>
      <c r="G976" s="109"/>
    </row>
    <row r="978" ht="12.75">
      <c r="A978" s="14"/>
    </row>
    <row r="979" spans="1:7" ht="12.75">
      <c r="A979" s="1" t="s">
        <v>45</v>
      </c>
      <c r="B979" s="5"/>
      <c r="C979" s="5"/>
      <c r="D979" s="5"/>
      <c r="E979" s="5"/>
      <c r="F979" s="1"/>
      <c r="G979" s="1"/>
    </row>
    <row r="980" spans="1:8" ht="12.75">
      <c r="A980" s="126" t="s">
        <v>83</v>
      </c>
      <c r="B980" s="126"/>
      <c r="C980" s="126"/>
      <c r="D980" s="126"/>
      <c r="E980" s="126"/>
      <c r="F980" s="126"/>
      <c r="G980" s="126"/>
      <c r="H980" s="126"/>
    </row>
    <row r="981" spans="1:8" ht="15.75" customHeight="1">
      <c r="A981" s="24"/>
      <c r="B981" s="25" t="s">
        <v>57</v>
      </c>
      <c r="C981" s="25" t="s">
        <v>58</v>
      </c>
      <c r="D981" s="25" t="s">
        <v>89</v>
      </c>
      <c r="E981" s="25"/>
      <c r="F981" s="25" t="s">
        <v>90</v>
      </c>
      <c r="G981" s="56" t="s">
        <v>112</v>
      </c>
      <c r="H981" s="56" t="s">
        <v>113</v>
      </c>
    </row>
    <row r="982" spans="1:8" ht="16.5" customHeight="1">
      <c r="A982" s="21" t="s">
        <v>8</v>
      </c>
      <c r="B982" s="27"/>
      <c r="C982" s="27"/>
      <c r="D982" s="27"/>
      <c r="E982" s="27"/>
      <c r="F982" s="27"/>
      <c r="G982" s="27"/>
      <c r="H982" s="27"/>
    </row>
    <row r="983" spans="1:8" ht="12.75">
      <c r="A983" s="27" t="s">
        <v>1</v>
      </c>
      <c r="B983" s="22">
        <v>11415</v>
      </c>
      <c r="C983" s="22">
        <v>12012</v>
      </c>
      <c r="D983" s="22">
        <v>11782</v>
      </c>
      <c r="E983" s="22"/>
      <c r="F983" s="22">
        <v>13008</v>
      </c>
      <c r="G983" s="22">
        <v>12504</v>
      </c>
      <c r="H983" s="22">
        <v>12643</v>
      </c>
    </row>
    <row r="984" spans="1:8" ht="12.75">
      <c r="A984" s="26" t="s">
        <v>50</v>
      </c>
      <c r="B984" s="53">
        <v>164</v>
      </c>
      <c r="C984" s="53">
        <v>156</v>
      </c>
      <c r="D984" s="53">
        <v>198</v>
      </c>
      <c r="E984" s="22"/>
      <c r="F984" s="53">
        <v>201</v>
      </c>
      <c r="G984" s="53">
        <v>187</v>
      </c>
      <c r="H984" s="53">
        <v>181</v>
      </c>
    </row>
    <row r="985" spans="1:8" ht="12.75">
      <c r="A985" s="27" t="s">
        <v>15</v>
      </c>
      <c r="B985" s="22">
        <v>9223</v>
      </c>
      <c r="C985" s="22">
        <v>9702</v>
      </c>
      <c r="D985" s="22">
        <v>9536</v>
      </c>
      <c r="E985" s="22"/>
      <c r="F985" s="22">
        <v>10614</v>
      </c>
      <c r="G985" s="22">
        <v>10105</v>
      </c>
      <c r="H985" s="22">
        <v>10331</v>
      </c>
    </row>
    <row r="986" spans="1:8" ht="12.75">
      <c r="A986" s="27" t="s">
        <v>13</v>
      </c>
      <c r="B986" s="22">
        <v>4541</v>
      </c>
      <c r="C986" s="22">
        <v>5336</v>
      </c>
      <c r="D986" s="22">
        <v>5028</v>
      </c>
      <c r="E986" s="22"/>
      <c r="F986" s="22">
        <v>5899</v>
      </c>
      <c r="G986" s="22">
        <v>5383</v>
      </c>
      <c r="H986" s="22">
        <v>5919</v>
      </c>
    </row>
    <row r="987" spans="1:8" ht="16.5" customHeight="1">
      <c r="A987" s="21" t="s">
        <v>9</v>
      </c>
      <c r="B987" s="42"/>
      <c r="C987" s="42"/>
      <c r="D987" s="42"/>
      <c r="E987" s="42"/>
      <c r="F987" s="22"/>
      <c r="G987" s="42"/>
      <c r="H987" s="42"/>
    </row>
    <row r="988" spans="1:8" ht="12.75">
      <c r="A988" s="27" t="s">
        <v>1</v>
      </c>
      <c r="B988" s="22">
        <v>7356</v>
      </c>
      <c r="C988" s="22">
        <v>8030</v>
      </c>
      <c r="D988" s="22">
        <v>7794</v>
      </c>
      <c r="E988" s="22"/>
      <c r="F988" s="22">
        <v>8892</v>
      </c>
      <c r="G988" s="22">
        <v>8500</v>
      </c>
      <c r="H988" s="22">
        <v>8989</v>
      </c>
    </row>
    <row r="989" spans="1:8" ht="12.75">
      <c r="A989" s="26" t="s">
        <v>50</v>
      </c>
      <c r="B989" s="53">
        <v>92</v>
      </c>
      <c r="C989" s="53">
        <v>100</v>
      </c>
      <c r="D989" s="53">
        <v>121</v>
      </c>
      <c r="E989" s="22"/>
      <c r="F989" s="53">
        <v>125</v>
      </c>
      <c r="G989" s="53">
        <v>141</v>
      </c>
      <c r="H989" s="53">
        <v>144</v>
      </c>
    </row>
    <row r="990" spans="1:8" ht="12.75">
      <c r="A990" s="27" t="s">
        <v>15</v>
      </c>
      <c r="B990" s="22">
        <v>6010</v>
      </c>
      <c r="C990" s="22">
        <v>6589</v>
      </c>
      <c r="D990" s="22">
        <v>6387</v>
      </c>
      <c r="E990" s="22"/>
      <c r="F990" s="22">
        <v>7465</v>
      </c>
      <c r="G990" s="22">
        <v>7086</v>
      </c>
      <c r="H990" s="22">
        <v>7520</v>
      </c>
    </row>
    <row r="991" spans="1:8" ht="12.75">
      <c r="A991" s="27" t="s">
        <v>13</v>
      </c>
      <c r="B991" s="22">
        <v>3156</v>
      </c>
      <c r="C991" s="22">
        <v>3888</v>
      </c>
      <c r="D991" s="22">
        <v>3591</v>
      </c>
      <c r="E991" s="22"/>
      <c r="F991" s="22">
        <v>4464</v>
      </c>
      <c r="G991" s="22">
        <v>4000</v>
      </c>
      <c r="H991" s="22">
        <v>4583</v>
      </c>
    </row>
    <row r="992" spans="1:8" ht="16.5" customHeight="1">
      <c r="A992" s="21" t="s">
        <v>7</v>
      </c>
      <c r="B992" s="42"/>
      <c r="C992" s="42"/>
      <c r="D992" s="42"/>
      <c r="E992" s="42"/>
      <c r="F992" s="42"/>
      <c r="G992" s="42"/>
      <c r="H992" s="42"/>
    </row>
    <row r="993" spans="1:10" ht="12.75">
      <c r="A993" s="27" t="s">
        <v>1</v>
      </c>
      <c r="B993" s="22">
        <f aca="true" t="shared" si="80" ref="B993:D996">B983+B988</f>
        <v>18771</v>
      </c>
      <c r="C993" s="22">
        <f t="shared" si="80"/>
        <v>20042</v>
      </c>
      <c r="D993" s="22">
        <f t="shared" si="80"/>
        <v>19576</v>
      </c>
      <c r="E993" s="22"/>
      <c r="F993" s="22">
        <f>F983+F988</f>
        <v>21900</v>
      </c>
      <c r="G993" s="22">
        <f>G983+G988</f>
        <v>21004</v>
      </c>
      <c r="H993" s="22">
        <f>H983+H988</f>
        <v>21632</v>
      </c>
      <c r="I993" s="89"/>
      <c r="J993" s="89"/>
    </row>
    <row r="994" spans="1:8" ht="12.75">
      <c r="A994" s="26" t="s">
        <v>50</v>
      </c>
      <c r="B994" s="22">
        <f t="shared" si="80"/>
        <v>256</v>
      </c>
      <c r="C994" s="22">
        <f t="shared" si="80"/>
        <v>256</v>
      </c>
      <c r="D994" s="22">
        <f t="shared" si="80"/>
        <v>319</v>
      </c>
      <c r="E994" s="22"/>
      <c r="F994" s="22">
        <f>F984+F989</f>
        <v>326</v>
      </c>
      <c r="G994" s="22">
        <f aca="true" t="shared" si="81" ref="G994:H996">G984+G989</f>
        <v>328</v>
      </c>
      <c r="H994" s="22">
        <f>H984+H989</f>
        <v>325</v>
      </c>
    </row>
    <row r="995" spans="1:8" ht="12.75">
      <c r="A995" s="27" t="s">
        <v>15</v>
      </c>
      <c r="B995" s="22">
        <f t="shared" si="80"/>
        <v>15233</v>
      </c>
      <c r="C995" s="22">
        <f t="shared" si="80"/>
        <v>16291</v>
      </c>
      <c r="D995" s="22">
        <f t="shared" si="80"/>
        <v>15923</v>
      </c>
      <c r="E995" s="22"/>
      <c r="F995" s="22">
        <f>F985+F990</f>
        <v>18079</v>
      </c>
      <c r="G995" s="22">
        <f t="shared" si="81"/>
        <v>17191</v>
      </c>
      <c r="H995" s="22">
        <f t="shared" si="81"/>
        <v>17851</v>
      </c>
    </row>
    <row r="996" spans="1:8" ht="12.75">
      <c r="A996" s="20" t="s">
        <v>13</v>
      </c>
      <c r="B996" s="23">
        <f t="shared" si="80"/>
        <v>7697</v>
      </c>
      <c r="C996" s="23">
        <f t="shared" si="80"/>
        <v>9224</v>
      </c>
      <c r="D996" s="23">
        <f t="shared" si="80"/>
        <v>8619</v>
      </c>
      <c r="E996" s="23"/>
      <c r="F996" s="23">
        <f>F986+F991</f>
        <v>10363</v>
      </c>
      <c r="G996" s="23">
        <f t="shared" si="81"/>
        <v>9383</v>
      </c>
      <c r="H996" s="23">
        <f t="shared" si="81"/>
        <v>10502</v>
      </c>
    </row>
    <row r="997" spans="1:7" ht="12.75">
      <c r="A997" s="6"/>
      <c r="B997" s="7"/>
      <c r="C997" s="7"/>
      <c r="D997" s="7"/>
      <c r="E997" s="7"/>
      <c r="F997" s="7"/>
      <c r="G997" s="7"/>
    </row>
    <row r="998" spans="1:5" ht="12.75">
      <c r="A998" s="6"/>
      <c r="B998" s="7"/>
      <c r="C998" s="7"/>
      <c r="D998" s="7"/>
      <c r="E998" s="7"/>
    </row>
    <row r="999" spans="1:5" ht="12.75">
      <c r="A999" s="6"/>
      <c r="B999" s="7"/>
      <c r="C999" s="7"/>
      <c r="D999" s="7"/>
      <c r="E999" s="7"/>
    </row>
    <row r="1000" spans="1:5" ht="12.75">
      <c r="A1000" s="1" t="s">
        <v>46</v>
      </c>
      <c r="B1000" s="6"/>
      <c r="C1000" s="6"/>
      <c r="D1000" s="6"/>
      <c r="E1000" s="6"/>
    </row>
    <row r="1001" spans="1:7" ht="27.75" customHeight="1">
      <c r="A1001" s="121" t="s">
        <v>97</v>
      </c>
      <c r="B1001" s="121"/>
      <c r="C1001" s="121"/>
      <c r="D1001" s="121"/>
      <c r="E1001" s="121"/>
      <c r="F1001" s="121"/>
      <c r="G1001" s="121"/>
    </row>
    <row r="1002" spans="1:8" ht="15.75" customHeight="1">
      <c r="A1002" s="24"/>
      <c r="B1002" s="25" t="s">
        <v>57</v>
      </c>
      <c r="C1002" s="56" t="s">
        <v>58</v>
      </c>
      <c r="D1002" s="56" t="s">
        <v>89</v>
      </c>
      <c r="E1002" s="25"/>
      <c r="F1002" s="56" t="s">
        <v>90</v>
      </c>
      <c r="G1002" s="56" t="s">
        <v>112</v>
      </c>
      <c r="H1002" s="56" t="s">
        <v>113</v>
      </c>
    </row>
    <row r="1003" spans="1:8" ht="16.5" customHeight="1">
      <c r="A1003" s="21" t="s">
        <v>8</v>
      </c>
      <c r="B1003" s="27"/>
      <c r="C1003" s="27"/>
      <c r="D1003" s="27"/>
      <c r="E1003" s="27"/>
      <c r="F1003" s="27"/>
      <c r="G1003" s="27"/>
      <c r="H1003" s="27"/>
    </row>
    <row r="1004" spans="1:8" ht="12.75">
      <c r="A1004" s="27" t="s">
        <v>1</v>
      </c>
      <c r="B1004" s="54">
        <v>119.187</v>
      </c>
      <c r="C1004" s="54">
        <v>133.643</v>
      </c>
      <c r="D1004" s="54">
        <v>127.294842108</v>
      </c>
      <c r="E1004" s="30"/>
      <c r="F1004" s="54">
        <v>147.441194812</v>
      </c>
      <c r="G1004" s="54">
        <v>131.36488343</v>
      </c>
      <c r="H1004" s="54">
        <v>151.178509622</v>
      </c>
    </row>
    <row r="1005" spans="1:8" ht="12.75">
      <c r="A1005" s="26" t="s">
        <v>50</v>
      </c>
      <c r="B1005" s="54">
        <v>0.406</v>
      </c>
      <c r="C1005" s="54">
        <v>0.525</v>
      </c>
      <c r="D1005" s="54">
        <v>0.590705</v>
      </c>
      <c r="E1005" s="22"/>
      <c r="F1005" s="54">
        <v>0.641085972</v>
      </c>
      <c r="G1005" s="54">
        <v>0.476881</v>
      </c>
      <c r="H1005" s="54">
        <v>0.597352</v>
      </c>
    </row>
    <row r="1006" spans="1:8" ht="12.75">
      <c r="A1006" s="27" t="s">
        <v>15</v>
      </c>
      <c r="B1006" s="54">
        <v>306.142</v>
      </c>
      <c r="C1006" s="54">
        <v>349.451</v>
      </c>
      <c r="D1006" s="54">
        <v>323.352552038</v>
      </c>
      <c r="E1006" s="30"/>
      <c r="F1006" s="54">
        <v>417.940212447</v>
      </c>
      <c r="G1006" s="54">
        <v>360.762946381</v>
      </c>
      <c r="H1006" s="54">
        <v>419.204582182</v>
      </c>
    </row>
    <row r="1007" spans="1:8" ht="12.75">
      <c r="A1007" s="27" t="s">
        <v>13</v>
      </c>
      <c r="B1007" s="54">
        <v>93.288</v>
      </c>
      <c r="C1007" s="54">
        <v>125.773</v>
      </c>
      <c r="D1007" s="54">
        <v>102.387520966</v>
      </c>
      <c r="E1007" s="30"/>
      <c r="F1007" s="54">
        <v>138.189616977</v>
      </c>
      <c r="G1007" s="54">
        <v>108.636527965</v>
      </c>
      <c r="H1007" s="54">
        <v>145.916522987</v>
      </c>
    </row>
    <row r="1008" spans="1:8" ht="16.5" customHeight="1">
      <c r="A1008" s="21" t="s">
        <v>9</v>
      </c>
      <c r="B1008" s="68"/>
      <c r="C1008" s="68"/>
      <c r="D1008" s="68"/>
      <c r="E1008" s="30"/>
      <c r="F1008" s="54"/>
      <c r="G1008" s="68"/>
      <c r="H1008" s="68"/>
    </row>
    <row r="1009" spans="1:8" ht="12.75">
      <c r="A1009" s="27" t="s">
        <v>1</v>
      </c>
      <c r="B1009" s="54">
        <v>77.781</v>
      </c>
      <c r="C1009" s="54">
        <v>89.177</v>
      </c>
      <c r="D1009" s="54">
        <v>85.861257622</v>
      </c>
      <c r="E1009" s="30"/>
      <c r="F1009" s="54">
        <v>101.35761592</v>
      </c>
      <c r="G1009" s="54">
        <v>91.003344398</v>
      </c>
      <c r="H1009" s="54">
        <v>109.161541506</v>
      </c>
    </row>
    <row r="1010" spans="1:8" ht="12.75">
      <c r="A1010" s="26" t="s">
        <v>50</v>
      </c>
      <c r="B1010" s="54">
        <v>0.261</v>
      </c>
      <c r="C1010" s="54">
        <v>0.337</v>
      </c>
      <c r="D1010" s="54">
        <v>0.353469</v>
      </c>
      <c r="E1010" s="22"/>
      <c r="F1010" s="54">
        <v>0.380622</v>
      </c>
      <c r="G1010" s="54">
        <v>0.395309</v>
      </c>
      <c r="H1010" s="54">
        <v>0.448477979</v>
      </c>
    </row>
    <row r="1011" spans="1:8" ht="12.75">
      <c r="A1011" s="27" t="s">
        <v>15</v>
      </c>
      <c r="B1011" s="54">
        <v>199.219</v>
      </c>
      <c r="C1011" s="54">
        <v>234.913</v>
      </c>
      <c r="D1011" s="54">
        <v>215.096706018</v>
      </c>
      <c r="E1011" s="30"/>
      <c r="F1011" s="54">
        <v>299.97048296</v>
      </c>
      <c r="G1011" s="54">
        <v>250.700523237</v>
      </c>
      <c r="H1011" s="54">
        <v>310.644365209</v>
      </c>
    </row>
    <row r="1012" spans="1:8" ht="12.75">
      <c r="A1012" s="27" t="s">
        <v>13</v>
      </c>
      <c r="B1012" s="54">
        <v>67.609</v>
      </c>
      <c r="C1012" s="54">
        <v>91.639</v>
      </c>
      <c r="D1012" s="54">
        <v>76.562852945</v>
      </c>
      <c r="E1012" s="30"/>
      <c r="F1012" s="54">
        <v>107.80240195</v>
      </c>
      <c r="G1012" s="54">
        <v>82.033426971</v>
      </c>
      <c r="H1012" s="54">
        <v>115.869490966</v>
      </c>
    </row>
    <row r="1013" spans="1:8" ht="16.5" customHeight="1">
      <c r="A1013" s="21" t="s">
        <v>7</v>
      </c>
      <c r="B1013" s="41"/>
      <c r="C1013" s="41"/>
      <c r="D1013" s="41"/>
      <c r="E1013" s="30"/>
      <c r="F1013" s="41"/>
      <c r="G1013" s="41"/>
      <c r="H1013" s="41"/>
    </row>
    <row r="1014" spans="1:11" ht="12.75">
      <c r="A1014" s="27" t="s">
        <v>1</v>
      </c>
      <c r="B1014" s="17">
        <f aca="true" t="shared" si="82" ref="B1014:D1017">B1004+B1009</f>
        <v>196.96800000000002</v>
      </c>
      <c r="C1014" s="17">
        <f t="shared" si="82"/>
        <v>222.82</v>
      </c>
      <c r="D1014" s="17">
        <f t="shared" si="82"/>
        <v>213.15609973</v>
      </c>
      <c r="E1014" s="30"/>
      <c r="F1014" s="17">
        <f>F1004+F1009</f>
        <v>248.798810732</v>
      </c>
      <c r="G1014" s="17">
        <f>G1004+G1009</f>
        <v>222.368227828</v>
      </c>
      <c r="H1014" s="17">
        <f>H1004+H1009</f>
        <v>260.340051128</v>
      </c>
      <c r="I1014" s="88"/>
      <c r="J1014" s="88"/>
      <c r="K1014" s="88"/>
    </row>
    <row r="1015" spans="1:10" ht="12.75">
      <c r="A1015" s="26" t="s">
        <v>50</v>
      </c>
      <c r="B1015" s="17">
        <f t="shared" si="82"/>
        <v>0.667</v>
      </c>
      <c r="C1015" s="17">
        <f t="shared" si="82"/>
        <v>0.8620000000000001</v>
      </c>
      <c r="D1015" s="17">
        <f t="shared" si="82"/>
        <v>0.9441740000000001</v>
      </c>
      <c r="E1015" s="22"/>
      <c r="F1015" s="17">
        <f>F1005+F1010</f>
        <v>1.021707972</v>
      </c>
      <c r="G1015" s="17">
        <f aca="true" t="shared" si="83" ref="G1015:H1017">G1005+G1010</f>
        <v>0.87219</v>
      </c>
      <c r="H1015" s="17">
        <f t="shared" si="83"/>
        <v>1.045829979</v>
      </c>
      <c r="I1015" s="103"/>
      <c r="J1015" s="103"/>
    </row>
    <row r="1016" spans="1:8" ht="12.75">
      <c r="A1016" s="27" t="s">
        <v>15</v>
      </c>
      <c r="B1016" s="17">
        <f t="shared" si="82"/>
        <v>505.361</v>
      </c>
      <c r="C1016" s="17">
        <f t="shared" si="82"/>
        <v>584.364</v>
      </c>
      <c r="D1016" s="17">
        <f t="shared" si="82"/>
        <v>538.449258056</v>
      </c>
      <c r="E1016" s="30"/>
      <c r="F1016" s="17">
        <f>F1006+F1011</f>
        <v>717.910695407</v>
      </c>
      <c r="G1016" s="17">
        <f t="shared" si="83"/>
        <v>611.463469618</v>
      </c>
      <c r="H1016" s="17">
        <f t="shared" si="83"/>
        <v>729.848947391</v>
      </c>
    </row>
    <row r="1017" spans="1:8" ht="12.75">
      <c r="A1017" s="20" t="s">
        <v>13</v>
      </c>
      <c r="B1017" s="32">
        <f t="shared" si="82"/>
        <v>160.897</v>
      </c>
      <c r="C1017" s="32">
        <f t="shared" si="82"/>
        <v>217.41199999999998</v>
      </c>
      <c r="D1017" s="32">
        <f t="shared" si="82"/>
        <v>178.95037391099999</v>
      </c>
      <c r="E1017" s="32"/>
      <c r="F1017" s="32">
        <f>F1007+F1012</f>
        <v>245.992018927</v>
      </c>
      <c r="G1017" s="32">
        <f t="shared" si="83"/>
        <v>190.669954936</v>
      </c>
      <c r="H1017" s="32">
        <f t="shared" si="83"/>
        <v>261.786013953</v>
      </c>
    </row>
    <row r="1018" spans="1:7" ht="12.75">
      <c r="A1018" s="109" t="s">
        <v>60</v>
      </c>
      <c r="B1018" s="109"/>
      <c r="C1018" s="109"/>
      <c r="D1018" s="109"/>
      <c r="E1018" s="109"/>
      <c r="F1018" s="109"/>
      <c r="G1018" s="109"/>
    </row>
    <row r="1020" spans="1:7" ht="12.75">
      <c r="A1020" s="1" t="s">
        <v>47</v>
      </c>
      <c r="B1020" s="1"/>
      <c r="C1020" s="1"/>
      <c r="D1020" s="1"/>
      <c r="E1020" s="1"/>
      <c r="F1020" s="1"/>
      <c r="G1020" s="1"/>
    </row>
    <row r="1021" spans="1:7" ht="27" customHeight="1">
      <c r="A1021" s="121" t="s">
        <v>84</v>
      </c>
      <c r="B1021" s="121"/>
      <c r="C1021" s="121"/>
      <c r="D1021" s="121"/>
      <c r="E1021" s="121"/>
      <c r="F1021" s="121"/>
      <c r="G1021" s="121"/>
    </row>
    <row r="1022" spans="1:8" ht="15.75" customHeight="1">
      <c r="A1022" s="46"/>
      <c r="B1022" s="51" t="s">
        <v>112</v>
      </c>
      <c r="C1022" s="51"/>
      <c r="D1022" s="47"/>
      <c r="E1022" s="47"/>
      <c r="F1022" s="84" t="s">
        <v>113</v>
      </c>
      <c r="G1022" s="47"/>
      <c r="H1022" s="47"/>
    </row>
    <row r="1023" spans="1:8" ht="15.75" customHeight="1">
      <c r="A1023" s="20"/>
      <c r="B1023" s="43" t="s">
        <v>8</v>
      </c>
      <c r="C1023" s="43" t="s">
        <v>9</v>
      </c>
      <c r="D1023" s="45" t="s">
        <v>7</v>
      </c>
      <c r="E1023" s="45"/>
      <c r="F1023" s="43" t="s">
        <v>8</v>
      </c>
      <c r="G1023" s="43" t="s">
        <v>9</v>
      </c>
      <c r="H1023" s="45" t="s">
        <v>7</v>
      </c>
    </row>
    <row r="1024" spans="1:8" ht="16.5" customHeight="1">
      <c r="A1024" s="29" t="s">
        <v>64</v>
      </c>
      <c r="B1024" s="27"/>
      <c r="C1024" s="27"/>
      <c r="D1024" s="27"/>
      <c r="E1024" s="27"/>
      <c r="F1024" s="27"/>
      <c r="G1024" s="27"/>
      <c r="H1024" s="27"/>
    </row>
    <row r="1025" spans="1:8" ht="12.75">
      <c r="A1025" s="27" t="s">
        <v>1</v>
      </c>
      <c r="B1025" s="101">
        <v>132</v>
      </c>
      <c r="C1025" s="53">
        <v>65</v>
      </c>
      <c r="D1025" s="22">
        <f>B1025+C1025</f>
        <v>197</v>
      </c>
      <c r="E1025" s="42"/>
      <c r="F1025" s="22">
        <v>908</v>
      </c>
      <c r="G1025" s="22">
        <v>490</v>
      </c>
      <c r="H1025" s="22">
        <f>F1025+G1025</f>
        <v>1398</v>
      </c>
    </row>
    <row r="1026" spans="1:8" ht="12.75">
      <c r="A1026" s="27" t="s">
        <v>15</v>
      </c>
      <c r="B1026" s="101">
        <v>81</v>
      </c>
      <c r="C1026" s="101">
        <v>44</v>
      </c>
      <c r="D1026" s="22">
        <f aca="true" t="shared" si="84" ref="D1026:D1061">B1026+C1026</f>
        <v>125</v>
      </c>
      <c r="E1026" s="42"/>
      <c r="F1026" s="22">
        <v>589</v>
      </c>
      <c r="G1026" s="22">
        <v>345</v>
      </c>
      <c r="H1026" s="22">
        <f aca="true" t="shared" si="85" ref="H1026:H1062">F1026+G1026</f>
        <v>934</v>
      </c>
    </row>
    <row r="1027" spans="1:8" ht="12.75">
      <c r="A1027" s="27" t="s">
        <v>13</v>
      </c>
      <c r="B1027" s="101">
        <v>57</v>
      </c>
      <c r="C1027" s="101">
        <v>26</v>
      </c>
      <c r="D1027" s="22">
        <f t="shared" si="84"/>
        <v>83</v>
      </c>
      <c r="E1027" s="42"/>
      <c r="F1027" s="22">
        <v>433</v>
      </c>
      <c r="G1027" s="22">
        <v>280</v>
      </c>
      <c r="H1027" s="22">
        <f t="shared" si="85"/>
        <v>713</v>
      </c>
    </row>
    <row r="1028" spans="1:8" ht="16.5" customHeight="1">
      <c r="A1028" s="21" t="s">
        <v>65</v>
      </c>
      <c r="B1028" s="75"/>
      <c r="C1028" s="75"/>
      <c r="D1028" s="53"/>
      <c r="E1028" s="42"/>
      <c r="F1028" s="42"/>
      <c r="G1028" s="42"/>
      <c r="H1028" s="22"/>
    </row>
    <row r="1029" spans="1:8" ht="12.75">
      <c r="A1029" s="27" t="s">
        <v>1</v>
      </c>
      <c r="B1029" s="53">
        <v>7259</v>
      </c>
      <c r="C1029" s="53">
        <v>4761</v>
      </c>
      <c r="D1029" s="53">
        <f t="shared" si="84"/>
        <v>12020</v>
      </c>
      <c r="E1029" s="42"/>
      <c r="F1029" s="22">
        <v>7777</v>
      </c>
      <c r="G1029" s="22">
        <v>5447</v>
      </c>
      <c r="H1029" s="22">
        <f>F1029+G1029</f>
        <v>13224</v>
      </c>
    </row>
    <row r="1030" spans="1:8" ht="12.75">
      <c r="A1030" s="26" t="s">
        <v>50</v>
      </c>
      <c r="B1030" s="53">
        <v>10</v>
      </c>
      <c r="C1030" s="102">
        <v>8</v>
      </c>
      <c r="D1030" s="53">
        <f>SUM(B1030,C1030)</f>
        <v>18</v>
      </c>
      <c r="E1030" s="42"/>
      <c r="F1030" s="22">
        <f>1+11</f>
        <v>12</v>
      </c>
      <c r="G1030" s="87">
        <v>6</v>
      </c>
      <c r="H1030" s="22">
        <f>F1030+G1030</f>
        <v>18</v>
      </c>
    </row>
    <row r="1031" spans="1:8" ht="12.75">
      <c r="A1031" s="27" t="s">
        <v>15</v>
      </c>
      <c r="B1031" s="53">
        <v>5614</v>
      </c>
      <c r="C1031" s="53">
        <v>3839</v>
      </c>
      <c r="D1031" s="53">
        <f t="shared" si="84"/>
        <v>9453</v>
      </c>
      <c r="E1031" s="42"/>
      <c r="F1031" s="22">
        <v>6289</v>
      </c>
      <c r="G1031" s="22">
        <v>4494</v>
      </c>
      <c r="H1031" s="22">
        <f>F1031+G1031</f>
        <v>10783</v>
      </c>
    </row>
    <row r="1032" spans="1:8" ht="12.75">
      <c r="A1032" s="27" t="s">
        <v>13</v>
      </c>
      <c r="B1032" s="53">
        <v>3070</v>
      </c>
      <c r="C1032" s="53">
        <v>2134</v>
      </c>
      <c r="D1032" s="53">
        <f t="shared" si="84"/>
        <v>5204</v>
      </c>
      <c r="E1032" s="42"/>
      <c r="F1032" s="22">
        <v>3574</v>
      </c>
      <c r="G1032" s="22">
        <v>2633</v>
      </c>
      <c r="H1032" s="22">
        <f t="shared" si="85"/>
        <v>6207</v>
      </c>
    </row>
    <row r="1033" spans="1:8" ht="16.5" customHeight="1">
      <c r="A1033" s="21" t="s">
        <v>66</v>
      </c>
      <c r="B1033" s="60"/>
      <c r="C1033" s="60"/>
      <c r="D1033" s="22"/>
      <c r="E1033" s="42"/>
      <c r="F1033" s="42"/>
      <c r="G1033" s="42"/>
      <c r="H1033" s="22"/>
    </row>
    <row r="1034" spans="1:8" ht="12.75">
      <c r="A1034" s="27" t="s">
        <v>1</v>
      </c>
      <c r="B1034" s="53">
        <v>4252</v>
      </c>
      <c r="C1034" s="53">
        <v>2869</v>
      </c>
      <c r="D1034" s="22">
        <f t="shared" si="84"/>
        <v>7121</v>
      </c>
      <c r="E1034" s="42"/>
      <c r="F1034" s="22">
        <v>3280</v>
      </c>
      <c r="G1034" s="22">
        <v>2337</v>
      </c>
      <c r="H1034" s="22">
        <f t="shared" si="85"/>
        <v>5617</v>
      </c>
    </row>
    <row r="1035" spans="1:8" ht="12.75">
      <c r="A1035" s="26" t="s">
        <v>50</v>
      </c>
      <c r="B1035" s="53">
        <v>48</v>
      </c>
      <c r="C1035" s="53">
        <v>23</v>
      </c>
      <c r="D1035" s="22">
        <f t="shared" si="84"/>
        <v>71</v>
      </c>
      <c r="E1035" s="42"/>
      <c r="F1035" s="22">
        <v>52</v>
      </c>
      <c r="G1035" s="22">
        <v>22</v>
      </c>
      <c r="H1035" s="22">
        <f t="shared" si="85"/>
        <v>74</v>
      </c>
    </row>
    <row r="1036" spans="1:8" ht="12.75">
      <c r="A1036" s="27" t="s">
        <v>15</v>
      </c>
      <c r="B1036" s="53">
        <v>3674</v>
      </c>
      <c r="C1036" s="53">
        <v>2492</v>
      </c>
      <c r="D1036" s="22">
        <f t="shared" si="84"/>
        <v>6166</v>
      </c>
      <c r="E1036" s="42"/>
      <c r="F1036" s="22">
        <v>2878</v>
      </c>
      <c r="G1036" s="22">
        <v>2051</v>
      </c>
      <c r="H1036" s="22">
        <f t="shared" si="85"/>
        <v>4929</v>
      </c>
    </row>
    <row r="1037" spans="1:8" ht="12.75">
      <c r="A1037" s="27" t="s">
        <v>13</v>
      </c>
      <c r="B1037" s="53">
        <v>1806</v>
      </c>
      <c r="C1037" s="53">
        <v>1340</v>
      </c>
      <c r="D1037" s="22">
        <f t="shared" si="84"/>
        <v>3146</v>
      </c>
      <c r="E1037" s="42"/>
      <c r="F1037" s="22">
        <v>1538</v>
      </c>
      <c r="G1037" s="22">
        <v>1240</v>
      </c>
      <c r="H1037" s="22">
        <f t="shared" si="85"/>
        <v>2778</v>
      </c>
    </row>
    <row r="1038" spans="1:8" ht="16.5" customHeight="1">
      <c r="A1038" s="21" t="s">
        <v>67</v>
      </c>
      <c r="B1038" s="60"/>
      <c r="C1038" s="60"/>
      <c r="D1038" s="22"/>
      <c r="E1038" s="42"/>
      <c r="F1038" s="42"/>
      <c r="G1038" s="42"/>
      <c r="H1038" s="22"/>
    </row>
    <row r="1039" spans="1:8" ht="12.75">
      <c r="A1039" s="27" t="s">
        <v>1</v>
      </c>
      <c r="B1039" s="53">
        <v>588</v>
      </c>
      <c r="C1039" s="53">
        <v>494</v>
      </c>
      <c r="D1039" s="22">
        <f t="shared" si="84"/>
        <v>1082</v>
      </c>
      <c r="E1039" s="42"/>
      <c r="F1039" s="22">
        <v>453</v>
      </c>
      <c r="G1039" s="22">
        <v>432</v>
      </c>
      <c r="H1039" s="22">
        <f t="shared" si="85"/>
        <v>885</v>
      </c>
    </row>
    <row r="1040" spans="1:8" ht="12.75">
      <c r="A1040" s="26" t="s">
        <v>50</v>
      </c>
      <c r="B1040" s="53">
        <v>48</v>
      </c>
      <c r="C1040" s="53">
        <v>42</v>
      </c>
      <c r="D1040" s="22">
        <f t="shared" si="84"/>
        <v>90</v>
      </c>
      <c r="E1040" s="42"/>
      <c r="F1040" s="22">
        <v>45</v>
      </c>
      <c r="G1040" s="22">
        <v>45</v>
      </c>
      <c r="H1040" s="22">
        <f t="shared" si="85"/>
        <v>90</v>
      </c>
    </row>
    <row r="1041" spans="1:8" ht="12.75">
      <c r="A1041" s="27" t="s">
        <v>15</v>
      </c>
      <c r="B1041" s="53">
        <v>523</v>
      </c>
      <c r="C1041" s="53">
        <v>436</v>
      </c>
      <c r="D1041" s="22">
        <f t="shared" si="84"/>
        <v>959</v>
      </c>
      <c r="E1041" s="42"/>
      <c r="F1041" s="22">
        <v>394</v>
      </c>
      <c r="G1041" s="22">
        <v>384</v>
      </c>
      <c r="H1041" s="22">
        <f t="shared" si="85"/>
        <v>778</v>
      </c>
    </row>
    <row r="1042" spans="1:8" ht="12.75">
      <c r="A1042" s="27" t="s">
        <v>13</v>
      </c>
      <c r="B1042" s="53">
        <v>320</v>
      </c>
      <c r="C1042" s="53">
        <v>303</v>
      </c>
      <c r="D1042" s="22">
        <f t="shared" si="84"/>
        <v>623</v>
      </c>
      <c r="E1042" s="42"/>
      <c r="F1042" s="22">
        <v>262</v>
      </c>
      <c r="G1042" s="22">
        <v>250</v>
      </c>
      <c r="H1042" s="22">
        <f t="shared" si="85"/>
        <v>512</v>
      </c>
    </row>
    <row r="1043" spans="1:8" ht="16.5" customHeight="1">
      <c r="A1043" s="21" t="s">
        <v>68</v>
      </c>
      <c r="B1043" s="75"/>
      <c r="C1043" s="75"/>
      <c r="D1043" s="22"/>
      <c r="E1043" s="42"/>
      <c r="F1043" s="42"/>
      <c r="G1043" s="42"/>
      <c r="H1043" s="22"/>
    </row>
    <row r="1044" spans="1:8" ht="12.75">
      <c r="A1044" s="27" t="s">
        <v>1</v>
      </c>
      <c r="B1044" s="101">
        <v>132</v>
      </c>
      <c r="C1044" s="101">
        <v>159</v>
      </c>
      <c r="D1044" s="22">
        <f t="shared" si="84"/>
        <v>291</v>
      </c>
      <c r="E1044" s="42"/>
      <c r="F1044" s="22">
        <v>110</v>
      </c>
      <c r="G1044" s="22">
        <v>142</v>
      </c>
      <c r="H1044" s="22">
        <f t="shared" si="85"/>
        <v>252</v>
      </c>
    </row>
    <row r="1045" spans="1:8" ht="12.75">
      <c r="A1045" s="26" t="s">
        <v>50</v>
      </c>
      <c r="B1045" s="101">
        <v>33</v>
      </c>
      <c r="C1045" s="101">
        <v>33</v>
      </c>
      <c r="D1045" s="22">
        <f t="shared" si="84"/>
        <v>66</v>
      </c>
      <c r="E1045" s="42"/>
      <c r="F1045" s="22">
        <v>34</v>
      </c>
      <c r="G1045" s="22">
        <v>38</v>
      </c>
      <c r="H1045" s="22">
        <f t="shared" si="85"/>
        <v>72</v>
      </c>
    </row>
    <row r="1046" spans="1:8" ht="12.75">
      <c r="A1046" s="27" t="s">
        <v>15</v>
      </c>
      <c r="B1046" s="101">
        <v>115</v>
      </c>
      <c r="C1046" s="101">
        <v>144</v>
      </c>
      <c r="D1046" s="22">
        <f t="shared" si="84"/>
        <v>259</v>
      </c>
      <c r="E1046" s="42"/>
      <c r="F1046" s="22">
        <v>99</v>
      </c>
      <c r="G1046" s="22">
        <v>126</v>
      </c>
      <c r="H1046" s="22">
        <f t="shared" si="85"/>
        <v>225</v>
      </c>
    </row>
    <row r="1047" spans="1:8" ht="12.75">
      <c r="A1047" s="27" t="s">
        <v>13</v>
      </c>
      <c r="B1047" s="101">
        <v>67</v>
      </c>
      <c r="C1047" s="101">
        <v>104</v>
      </c>
      <c r="D1047" s="22">
        <f t="shared" si="84"/>
        <v>171</v>
      </c>
      <c r="E1047" s="42"/>
      <c r="F1047" s="22">
        <v>61</v>
      </c>
      <c r="G1047" s="22">
        <v>94</v>
      </c>
      <c r="H1047" s="22">
        <f t="shared" si="85"/>
        <v>155</v>
      </c>
    </row>
    <row r="1048" spans="1:8" ht="16.5" customHeight="1">
      <c r="A1048" s="21" t="s">
        <v>69</v>
      </c>
      <c r="B1048" s="75"/>
      <c r="C1048" s="75"/>
      <c r="D1048" s="22"/>
      <c r="E1048" s="42"/>
      <c r="F1048" s="42"/>
      <c r="G1048" s="42"/>
      <c r="H1048" s="22"/>
    </row>
    <row r="1049" spans="1:8" ht="12.75">
      <c r="A1049" s="27" t="s">
        <v>1</v>
      </c>
      <c r="B1049" s="101">
        <v>85</v>
      </c>
      <c r="C1049" s="101">
        <v>84</v>
      </c>
      <c r="D1049" s="22">
        <f t="shared" si="84"/>
        <v>169</v>
      </c>
      <c r="E1049" s="42"/>
      <c r="F1049" s="22">
        <v>69</v>
      </c>
      <c r="G1049" s="22">
        <v>74</v>
      </c>
      <c r="H1049" s="22">
        <f t="shared" si="85"/>
        <v>143</v>
      </c>
    </row>
    <row r="1050" spans="1:8" ht="12.75">
      <c r="A1050" s="26" t="s">
        <v>50</v>
      </c>
      <c r="B1050" s="101">
        <v>27</v>
      </c>
      <c r="C1050" s="101">
        <v>20</v>
      </c>
      <c r="D1050" s="22">
        <f t="shared" si="84"/>
        <v>47</v>
      </c>
      <c r="E1050" s="42"/>
      <c r="F1050" s="22">
        <v>22</v>
      </c>
      <c r="G1050" s="22">
        <v>18</v>
      </c>
      <c r="H1050" s="22">
        <f t="shared" si="85"/>
        <v>40</v>
      </c>
    </row>
    <row r="1051" spans="1:8" ht="12.75">
      <c r="A1051" s="27" t="s">
        <v>15</v>
      </c>
      <c r="B1051" s="101">
        <v>68</v>
      </c>
      <c r="C1051" s="101">
        <v>75</v>
      </c>
      <c r="D1051" s="22">
        <f t="shared" si="84"/>
        <v>143</v>
      </c>
      <c r="E1051" s="42"/>
      <c r="F1051" s="22">
        <v>54</v>
      </c>
      <c r="G1051" s="22">
        <v>65</v>
      </c>
      <c r="H1051" s="22">
        <f t="shared" si="85"/>
        <v>119</v>
      </c>
    </row>
    <row r="1052" spans="1:8" ht="12.75">
      <c r="A1052" s="27" t="s">
        <v>13</v>
      </c>
      <c r="B1052" s="101">
        <v>45</v>
      </c>
      <c r="C1052" s="101">
        <v>56</v>
      </c>
      <c r="D1052" s="22">
        <f t="shared" si="84"/>
        <v>101</v>
      </c>
      <c r="E1052" s="42"/>
      <c r="F1052" s="22">
        <v>34</v>
      </c>
      <c r="G1052" s="22">
        <v>46</v>
      </c>
      <c r="H1052" s="22">
        <f t="shared" si="85"/>
        <v>80</v>
      </c>
    </row>
    <row r="1053" spans="1:8" ht="16.5" customHeight="1">
      <c r="A1053" s="21" t="s">
        <v>70</v>
      </c>
      <c r="B1053" s="75"/>
      <c r="C1053" s="75"/>
      <c r="D1053" s="22"/>
      <c r="E1053" s="42"/>
      <c r="F1053" s="42"/>
      <c r="G1053" s="42"/>
      <c r="H1053" s="22"/>
    </row>
    <row r="1054" spans="1:8" ht="12.75">
      <c r="A1054" s="27" t="s">
        <v>1</v>
      </c>
      <c r="B1054" s="101">
        <v>44</v>
      </c>
      <c r="C1054" s="101">
        <v>47</v>
      </c>
      <c r="D1054" s="22">
        <f t="shared" si="84"/>
        <v>91</v>
      </c>
      <c r="E1054" s="42"/>
      <c r="F1054" s="22">
        <v>37</v>
      </c>
      <c r="G1054" s="22">
        <v>47</v>
      </c>
      <c r="H1054" s="22">
        <f t="shared" si="85"/>
        <v>84</v>
      </c>
    </row>
    <row r="1055" spans="1:8" ht="12.75">
      <c r="A1055" s="26" t="s">
        <v>50</v>
      </c>
      <c r="B1055" s="101">
        <v>18</v>
      </c>
      <c r="C1055" s="101">
        <v>8</v>
      </c>
      <c r="D1055" s="22">
        <f t="shared" si="84"/>
        <v>26</v>
      </c>
      <c r="E1055" s="42"/>
      <c r="F1055" s="22">
        <v>14</v>
      </c>
      <c r="G1055" s="22">
        <v>9</v>
      </c>
      <c r="H1055" s="22">
        <f t="shared" si="85"/>
        <v>23</v>
      </c>
    </row>
    <row r="1056" spans="1:8" ht="12.75">
      <c r="A1056" s="27" t="s">
        <v>15</v>
      </c>
      <c r="B1056" s="101">
        <v>27</v>
      </c>
      <c r="C1056" s="101">
        <v>39</v>
      </c>
      <c r="D1056" s="22">
        <f t="shared" si="84"/>
        <v>66</v>
      </c>
      <c r="E1056" s="42"/>
      <c r="F1056" s="22">
        <v>25</v>
      </c>
      <c r="G1056" s="22">
        <v>38</v>
      </c>
      <c r="H1056" s="22">
        <f t="shared" si="85"/>
        <v>63</v>
      </c>
    </row>
    <row r="1057" spans="1:8" ht="12.75">
      <c r="A1057" s="27" t="s">
        <v>13</v>
      </c>
      <c r="B1057" s="101">
        <v>16</v>
      </c>
      <c r="C1057" s="101">
        <v>27</v>
      </c>
      <c r="D1057" s="22">
        <f t="shared" si="84"/>
        <v>43</v>
      </c>
      <c r="E1057" s="42"/>
      <c r="F1057" s="22">
        <v>14</v>
      </c>
      <c r="G1057" s="22">
        <v>25</v>
      </c>
      <c r="H1057" s="22">
        <f t="shared" si="85"/>
        <v>39</v>
      </c>
    </row>
    <row r="1058" spans="1:8" ht="16.5" customHeight="1">
      <c r="A1058" s="21" t="s">
        <v>85</v>
      </c>
      <c r="B1058" s="75"/>
      <c r="C1058" s="75"/>
      <c r="D1058" s="22"/>
      <c r="E1058" s="42"/>
      <c r="F1058" s="42"/>
      <c r="G1058" s="42"/>
      <c r="H1058" s="22"/>
    </row>
    <row r="1059" spans="1:8" ht="12.75">
      <c r="A1059" s="27" t="s">
        <v>1</v>
      </c>
      <c r="B1059" s="101">
        <v>12</v>
      </c>
      <c r="C1059" s="101">
        <v>21</v>
      </c>
      <c r="D1059" s="22">
        <f>B1059+C1059</f>
        <v>33</v>
      </c>
      <c r="E1059" s="42"/>
      <c r="F1059" s="22">
        <v>9</v>
      </c>
      <c r="G1059" s="22">
        <v>20</v>
      </c>
      <c r="H1059" s="22">
        <f t="shared" si="85"/>
        <v>29</v>
      </c>
    </row>
    <row r="1060" spans="1:8" ht="12.75">
      <c r="A1060" s="26" t="s">
        <v>50</v>
      </c>
      <c r="B1060" s="92">
        <v>3</v>
      </c>
      <c r="C1060" s="92">
        <v>7</v>
      </c>
      <c r="D1060" s="22">
        <f>SUM(B1060:C1060)</f>
        <v>10</v>
      </c>
      <c r="E1060" s="60"/>
      <c r="F1060" s="85" t="s">
        <v>128</v>
      </c>
      <c r="G1060" s="85">
        <v>6</v>
      </c>
      <c r="H1060" s="22">
        <f>SUM(F1060,G1060)</f>
        <v>6</v>
      </c>
    </row>
    <row r="1061" spans="1:8" ht="12.75">
      <c r="A1061" s="27" t="s">
        <v>15</v>
      </c>
      <c r="B1061" s="101">
        <v>3</v>
      </c>
      <c r="C1061" s="101">
        <v>17</v>
      </c>
      <c r="D1061" s="22">
        <f t="shared" si="84"/>
        <v>20</v>
      </c>
      <c r="E1061" s="42"/>
      <c r="F1061" s="22">
        <v>3</v>
      </c>
      <c r="G1061" s="22">
        <v>17</v>
      </c>
      <c r="H1061" s="22">
        <f t="shared" si="85"/>
        <v>20</v>
      </c>
    </row>
    <row r="1062" spans="1:8" ht="12.75">
      <c r="A1062" s="27" t="s">
        <v>13</v>
      </c>
      <c r="B1062" s="92" t="s">
        <v>128</v>
      </c>
      <c r="C1062" s="101">
        <v>10</v>
      </c>
      <c r="D1062" s="22">
        <f>SUM(B1062,C1062)</f>
        <v>10</v>
      </c>
      <c r="E1062" s="42"/>
      <c r="F1062" s="22">
        <v>3</v>
      </c>
      <c r="G1062" s="22">
        <v>15</v>
      </c>
      <c r="H1062" s="22">
        <f t="shared" si="85"/>
        <v>18</v>
      </c>
    </row>
    <row r="1063" spans="1:8" ht="16.5" customHeight="1">
      <c r="A1063" s="21" t="s">
        <v>7</v>
      </c>
      <c r="B1063" s="62"/>
      <c r="C1063" s="62"/>
      <c r="D1063" s="22"/>
      <c r="E1063" s="42"/>
      <c r="F1063" s="42"/>
      <c r="G1063" s="42"/>
      <c r="H1063" s="22"/>
    </row>
    <row r="1064" spans="1:10" ht="12.75">
      <c r="A1064" s="27" t="s">
        <v>1</v>
      </c>
      <c r="B1064" s="22">
        <f>B1025+B1029+B1034+B1039+B1044+B1049+B1054+B1059</f>
        <v>12504</v>
      </c>
      <c r="C1064" s="22">
        <f>C1025+C1029+C1034+C1039+C1044+C1049+C1054+C1059</f>
        <v>8500</v>
      </c>
      <c r="D1064" s="22">
        <f>B1064+C1064</f>
        <v>21004</v>
      </c>
      <c r="E1064" s="22"/>
      <c r="F1064" s="22">
        <f>F1025+F1029+F1034+F1039+F1044+F1049+F1054+F1059</f>
        <v>12643</v>
      </c>
      <c r="G1064" s="22">
        <f>G1025+G1029+G1034+G1039+G1044+G1049+G1054+G1059</f>
        <v>8989</v>
      </c>
      <c r="H1064" s="22">
        <f>F1064+G1064</f>
        <v>21632</v>
      </c>
      <c r="I1064" s="89"/>
      <c r="J1064" s="89"/>
    </row>
    <row r="1065" spans="1:8" ht="12.75">
      <c r="A1065" s="26" t="s">
        <v>50</v>
      </c>
      <c r="B1065" s="53">
        <f>SUM(B1030,B1035,B1040,B1045,B1050,B1055,B1060)</f>
        <v>187</v>
      </c>
      <c r="C1065" s="53">
        <f>SUM(C1035,C1040,C1045,C1050,C1055,C1030,C1060)</f>
        <v>141</v>
      </c>
      <c r="D1065" s="22">
        <f>B1065+C1065</f>
        <v>328</v>
      </c>
      <c r="E1065" s="22"/>
      <c r="F1065" s="53">
        <f>SUM(F1030,F1035,F1040,F1045,F1050,F1055,F1060)</f>
        <v>179</v>
      </c>
      <c r="G1065" s="22">
        <f>SUM(G1035,G1040,G1045,G1050,G1055,G1060,G1030)</f>
        <v>144</v>
      </c>
      <c r="H1065" s="22">
        <f>F1065+G1065</f>
        <v>323</v>
      </c>
    </row>
    <row r="1066" spans="1:8" ht="12.75">
      <c r="A1066" s="27" t="s">
        <v>15</v>
      </c>
      <c r="B1066" s="22">
        <f>B1026+B1031+B1036+B1041+B1046+B1051+B1056+B1061</f>
        <v>10105</v>
      </c>
      <c r="C1066" s="22">
        <f>C1026+C1031+C1036+C1041+C1046+C1051+C1056+C1061</f>
        <v>7086</v>
      </c>
      <c r="D1066" s="22">
        <f>B1066+C1066</f>
        <v>17191</v>
      </c>
      <c r="E1066" s="22"/>
      <c r="F1066" s="22">
        <f>F1026+F1031+F1036+F1041+F1046+F1051+F1056+F1061</f>
        <v>10331</v>
      </c>
      <c r="G1066" s="22">
        <f>G1026+G1031+G1036+G1041+G1046+G1051+G1056+G1061</f>
        <v>7520</v>
      </c>
      <c r="H1066" s="22">
        <f>F1066+G1066</f>
        <v>17851</v>
      </c>
    </row>
    <row r="1067" spans="1:8" ht="12.75">
      <c r="A1067" s="27" t="s">
        <v>13</v>
      </c>
      <c r="B1067" s="23">
        <f>SUM(B1027,B1032,B1037,B1042,B1047,B1052,B1057,B1062)</f>
        <v>5381</v>
      </c>
      <c r="C1067" s="23">
        <f>C1027+C1032+C1037+C1042+C1047+C1052+C1057+C1062</f>
        <v>4000</v>
      </c>
      <c r="D1067" s="23">
        <f>D1027+D1032+D1037+D1042+D1047+D1052+D1057+D1062</f>
        <v>9381</v>
      </c>
      <c r="E1067" s="23"/>
      <c r="F1067" s="23">
        <f>F1027+F1032+F1037+F1042+F1047+F1052+F1057+F1062</f>
        <v>5919</v>
      </c>
      <c r="G1067" s="23">
        <f>G1027+G1032+G1037+G1042+G1047+G1052+G1057+G1062</f>
        <v>4583</v>
      </c>
      <c r="H1067" s="23">
        <f>H1027+H1032+H1037+H1042+H1047+H1052+H1057+H1062</f>
        <v>10502</v>
      </c>
    </row>
    <row r="1068" spans="1:8" ht="25.5" customHeight="1">
      <c r="A1068" s="125" t="s">
        <v>120</v>
      </c>
      <c r="B1068" s="125"/>
      <c r="C1068" s="125"/>
      <c r="D1068" s="125"/>
      <c r="E1068" s="125"/>
      <c r="F1068" s="125"/>
      <c r="G1068" s="125"/>
      <c r="H1068" s="125"/>
    </row>
    <row r="1069" spans="1:5" ht="12.75">
      <c r="A1069" s="16"/>
      <c r="B1069" s="8"/>
      <c r="C1069" s="8"/>
      <c r="D1069" s="8"/>
      <c r="E1069" s="8"/>
    </row>
    <row r="1070" ht="12.75">
      <c r="A1070" s="1" t="s">
        <v>48</v>
      </c>
    </row>
    <row r="1071" spans="1:7" ht="27" customHeight="1">
      <c r="A1071" s="121" t="s">
        <v>98</v>
      </c>
      <c r="B1071" s="121"/>
      <c r="C1071" s="121"/>
      <c r="D1071" s="121"/>
      <c r="E1071" s="121"/>
      <c r="F1071" s="121"/>
      <c r="G1071" s="121"/>
    </row>
    <row r="1072" spans="1:8" ht="16.5" customHeight="1">
      <c r="A1072" s="46"/>
      <c r="B1072" s="83" t="s">
        <v>112</v>
      </c>
      <c r="C1072" s="51"/>
      <c r="D1072" s="47"/>
      <c r="E1072" s="47"/>
      <c r="F1072" s="84" t="s">
        <v>113</v>
      </c>
      <c r="G1072" s="47"/>
      <c r="H1072" s="47"/>
    </row>
    <row r="1073" spans="1:8" ht="16.5" customHeight="1">
      <c r="A1073" s="20"/>
      <c r="B1073" s="43" t="s">
        <v>8</v>
      </c>
      <c r="C1073" s="43" t="s">
        <v>9</v>
      </c>
      <c r="D1073" s="45" t="s">
        <v>7</v>
      </c>
      <c r="E1073" s="45"/>
      <c r="F1073" s="43" t="s">
        <v>8</v>
      </c>
      <c r="G1073" s="43" t="s">
        <v>9</v>
      </c>
      <c r="H1073" s="45" t="s">
        <v>7</v>
      </c>
    </row>
    <row r="1074" spans="1:8" ht="16.5" customHeight="1">
      <c r="A1074" s="29" t="s">
        <v>64</v>
      </c>
      <c r="B1074" s="27"/>
      <c r="C1074" s="27"/>
      <c r="D1074" s="27"/>
      <c r="E1074" s="27"/>
      <c r="F1074" s="27"/>
      <c r="G1074" s="27"/>
      <c r="H1074" s="27"/>
    </row>
    <row r="1075" spans="1:8" ht="12.75">
      <c r="A1075" s="27" t="s">
        <v>1</v>
      </c>
      <c r="B1075" s="17">
        <v>1.408169</v>
      </c>
      <c r="C1075" s="17">
        <v>0.72837</v>
      </c>
      <c r="D1075" s="17">
        <f>B1075+C1075</f>
        <v>2.136539</v>
      </c>
      <c r="E1075" s="41"/>
      <c r="F1075" s="17">
        <v>10.7323238</v>
      </c>
      <c r="G1075" s="17">
        <v>6.4266099</v>
      </c>
      <c r="H1075" s="35">
        <f>F1075+G1075</f>
        <v>17.1589337</v>
      </c>
    </row>
    <row r="1076" spans="1:8" ht="12.75">
      <c r="A1076" s="27" t="s">
        <v>15</v>
      </c>
      <c r="B1076" s="17">
        <v>3.02195</v>
      </c>
      <c r="C1076" s="17">
        <v>1.6579</v>
      </c>
      <c r="D1076" s="17">
        <f aca="true" t="shared" si="86" ref="D1076:D1112">B1076+C1076</f>
        <v>4.67985</v>
      </c>
      <c r="E1076" s="41"/>
      <c r="F1076" s="17">
        <v>25.1171279</v>
      </c>
      <c r="G1076" s="17">
        <v>17.1503</v>
      </c>
      <c r="H1076" s="35">
        <f aca="true" t="shared" si="87" ref="H1076:H1112">F1076+G1076</f>
        <v>42.2674279</v>
      </c>
    </row>
    <row r="1077" spans="1:8" ht="12.75">
      <c r="A1077" s="27" t="s">
        <v>13</v>
      </c>
      <c r="B1077" s="17">
        <v>1.105305</v>
      </c>
      <c r="C1077" s="17">
        <v>0.711525</v>
      </c>
      <c r="D1077" s="17">
        <f t="shared" si="86"/>
        <v>1.81683</v>
      </c>
      <c r="E1077" s="41"/>
      <c r="F1077" s="17">
        <v>11.299467</v>
      </c>
      <c r="G1077" s="17">
        <v>8.588971</v>
      </c>
      <c r="H1077" s="35">
        <f t="shared" si="87"/>
        <v>19.888438</v>
      </c>
    </row>
    <row r="1078" spans="1:8" ht="16.5" customHeight="1">
      <c r="A1078" s="21" t="s">
        <v>65</v>
      </c>
      <c r="B1078" s="41"/>
      <c r="C1078" s="41"/>
      <c r="D1078" s="17"/>
      <c r="E1078" s="41"/>
      <c r="F1078" s="41"/>
      <c r="G1078" s="41"/>
      <c r="H1078" s="35"/>
    </row>
    <row r="1079" spans="1:8" ht="12.75">
      <c r="A1079" s="27" t="s">
        <v>1</v>
      </c>
      <c r="B1079" s="17">
        <v>76.9624309</v>
      </c>
      <c r="C1079" s="17">
        <v>51.9427221</v>
      </c>
      <c r="D1079" s="17">
        <f t="shared" si="86"/>
        <v>128.90515299999998</v>
      </c>
      <c r="E1079" s="17"/>
      <c r="F1079" s="17">
        <v>94.973681</v>
      </c>
      <c r="G1079" s="17">
        <v>67.6156691</v>
      </c>
      <c r="H1079" s="35">
        <f t="shared" si="87"/>
        <v>162.5893501</v>
      </c>
    </row>
    <row r="1080" spans="1:8" ht="12.75">
      <c r="A1080" s="26" t="s">
        <v>50</v>
      </c>
      <c r="B1080" s="17">
        <v>0.017531</v>
      </c>
      <c r="C1080" s="102">
        <v>0.008852</v>
      </c>
      <c r="D1080" s="17">
        <f>SUM(B1080:C1080)</f>
        <v>0.026383000000000004</v>
      </c>
      <c r="E1080" s="17"/>
      <c r="F1080" s="17">
        <f>0.003326+0.027508</f>
        <v>0.030834</v>
      </c>
      <c r="G1080" s="17">
        <v>0.02414</v>
      </c>
      <c r="H1080" s="35">
        <f t="shared" si="87"/>
        <v>0.054974</v>
      </c>
    </row>
    <row r="1081" spans="1:8" ht="12.75">
      <c r="A1081" s="27" t="s">
        <v>15</v>
      </c>
      <c r="B1081" s="17">
        <v>203.3200166</v>
      </c>
      <c r="C1081" s="17">
        <v>141.6863985</v>
      </c>
      <c r="D1081" s="17">
        <f t="shared" si="86"/>
        <v>345.0064151</v>
      </c>
      <c r="E1081" s="17"/>
      <c r="F1081" s="17">
        <v>261.7357045</v>
      </c>
      <c r="G1081" s="17">
        <v>191.5276735</v>
      </c>
      <c r="H1081" s="35">
        <f t="shared" si="87"/>
        <v>453.263378</v>
      </c>
    </row>
    <row r="1082" spans="1:8" ht="12.75">
      <c r="A1082" s="27" t="s">
        <v>13</v>
      </c>
      <c r="B1082" s="17">
        <v>61.852411</v>
      </c>
      <c r="C1082" s="17">
        <v>44.53053</v>
      </c>
      <c r="D1082" s="17">
        <f t="shared" si="86"/>
        <v>106.38294099999999</v>
      </c>
      <c r="E1082" s="17"/>
      <c r="F1082" s="17">
        <v>88.471517</v>
      </c>
      <c r="G1082" s="17">
        <v>66.876338</v>
      </c>
      <c r="H1082" s="35">
        <f t="shared" si="87"/>
        <v>155.347855</v>
      </c>
    </row>
    <row r="1083" spans="1:8" ht="16.5" customHeight="1">
      <c r="A1083" s="21" t="s">
        <v>66</v>
      </c>
      <c r="B1083" s="41"/>
      <c r="C1083" s="17"/>
      <c r="D1083" s="17"/>
      <c r="E1083" s="41"/>
      <c r="F1083" s="41"/>
      <c r="G1083" s="41"/>
      <c r="H1083" s="35"/>
    </row>
    <row r="1084" spans="1:8" ht="12.75">
      <c r="A1084" s="27" t="s">
        <v>1</v>
      </c>
      <c r="B1084" s="17">
        <v>44.4729026</v>
      </c>
      <c r="C1084" s="17">
        <v>30.1345674</v>
      </c>
      <c r="D1084" s="17">
        <f t="shared" si="86"/>
        <v>74.60747</v>
      </c>
      <c r="E1084" s="41"/>
      <c r="F1084" s="17">
        <v>37.8632169</v>
      </c>
      <c r="G1084" s="17">
        <v>26.9838737</v>
      </c>
      <c r="H1084" s="35">
        <f t="shared" si="87"/>
        <v>64.8470906</v>
      </c>
    </row>
    <row r="1085" spans="1:8" ht="12.75">
      <c r="A1085" s="26" t="s">
        <v>50</v>
      </c>
      <c r="B1085" s="17">
        <v>0.10826</v>
      </c>
      <c r="C1085" s="17">
        <v>0.045003</v>
      </c>
      <c r="D1085" s="17">
        <f t="shared" si="86"/>
        <v>0.15326299999999998</v>
      </c>
      <c r="E1085" s="41"/>
      <c r="F1085" s="17">
        <v>0.162008</v>
      </c>
      <c r="G1085" s="17">
        <v>0.060485</v>
      </c>
      <c r="H1085" s="35">
        <f t="shared" si="87"/>
        <v>0.222493</v>
      </c>
    </row>
    <row r="1086" spans="1:8" ht="12.75">
      <c r="A1086" s="27" t="s">
        <v>15</v>
      </c>
      <c r="B1086" s="17">
        <v>129.8230088</v>
      </c>
      <c r="C1086" s="17">
        <v>84.4137257</v>
      </c>
      <c r="D1086" s="17">
        <f t="shared" si="86"/>
        <v>214.2367345</v>
      </c>
      <c r="E1086" s="41"/>
      <c r="F1086" s="17">
        <v>110.6087379</v>
      </c>
      <c r="G1086" s="17">
        <v>79.0087808</v>
      </c>
      <c r="H1086" s="35">
        <f t="shared" si="87"/>
        <v>189.6175187</v>
      </c>
    </row>
    <row r="1087" spans="1:8" ht="12.75">
      <c r="A1087" s="27" t="s">
        <v>13</v>
      </c>
      <c r="B1087" s="17">
        <v>37.103987</v>
      </c>
      <c r="C1087" s="17">
        <v>26.99784</v>
      </c>
      <c r="D1087" s="17">
        <f t="shared" si="86"/>
        <v>64.101827</v>
      </c>
      <c r="E1087" s="41"/>
      <c r="F1087" s="17">
        <v>37.089357</v>
      </c>
      <c r="G1087" s="17">
        <v>29.978586</v>
      </c>
      <c r="H1087" s="35">
        <f t="shared" si="87"/>
        <v>67.067943</v>
      </c>
    </row>
    <row r="1088" spans="1:8" ht="16.5" customHeight="1">
      <c r="A1088" s="21" t="s">
        <v>67</v>
      </c>
      <c r="B1088" s="41"/>
      <c r="C1088" s="17"/>
      <c r="D1088" s="17"/>
      <c r="E1088" s="41"/>
      <c r="F1088" s="41"/>
      <c r="G1088" s="41"/>
      <c r="H1088" s="35"/>
    </row>
    <row r="1089" spans="1:8" ht="12.75">
      <c r="A1089" s="27" t="s">
        <v>1</v>
      </c>
      <c r="B1089" s="17">
        <v>5.9501129</v>
      </c>
      <c r="C1089" s="17">
        <v>5.0484009</v>
      </c>
      <c r="D1089" s="17">
        <f t="shared" si="86"/>
        <v>10.9985138</v>
      </c>
      <c r="E1089" s="17"/>
      <c r="F1089" s="17">
        <v>4.914249</v>
      </c>
      <c r="G1089" s="17">
        <v>4.6208049</v>
      </c>
      <c r="H1089" s="35">
        <f t="shared" si="87"/>
        <v>9.535053900000001</v>
      </c>
    </row>
    <row r="1090" spans="1:8" ht="12.75">
      <c r="A1090" s="26" t="s">
        <v>50</v>
      </c>
      <c r="B1090" s="17">
        <v>0.133635</v>
      </c>
      <c r="C1090" s="17">
        <v>0.123942</v>
      </c>
      <c r="D1090" s="17">
        <f t="shared" si="86"/>
        <v>0.257577</v>
      </c>
      <c r="E1090" s="17"/>
      <c r="F1090" s="17">
        <v>0.12537</v>
      </c>
      <c r="G1090" s="17">
        <v>0.121478</v>
      </c>
      <c r="H1090" s="35">
        <f t="shared" si="87"/>
        <v>0.246848</v>
      </c>
    </row>
    <row r="1091" spans="1:8" ht="12.75">
      <c r="A1091" s="27" t="s">
        <v>15</v>
      </c>
      <c r="B1091" s="17">
        <v>18.193233</v>
      </c>
      <c r="C1091" s="17">
        <v>14.265697</v>
      </c>
      <c r="D1091" s="17">
        <f t="shared" si="86"/>
        <v>32.458929999999995</v>
      </c>
      <c r="E1091" s="17"/>
      <c r="F1091" s="17">
        <v>14.786416</v>
      </c>
      <c r="G1091" s="17">
        <v>13.348437</v>
      </c>
      <c r="H1091" s="35">
        <f t="shared" si="87"/>
        <v>28.134853</v>
      </c>
    </row>
    <row r="1092" spans="1:8" ht="12.75">
      <c r="A1092" s="27" t="s">
        <v>13</v>
      </c>
      <c r="B1092" s="17">
        <v>6.416966</v>
      </c>
      <c r="C1092" s="17">
        <v>6.183594</v>
      </c>
      <c r="D1092" s="17">
        <f t="shared" si="86"/>
        <v>12.600560000000002</v>
      </c>
      <c r="E1092" s="17"/>
      <c r="F1092" s="17">
        <v>6.533135</v>
      </c>
      <c r="G1092" s="17">
        <v>5.749575</v>
      </c>
      <c r="H1092" s="35">
        <f t="shared" si="87"/>
        <v>12.28271</v>
      </c>
    </row>
    <row r="1093" spans="1:8" ht="16.5" customHeight="1">
      <c r="A1093" s="21" t="s">
        <v>68</v>
      </c>
      <c r="B1093" s="41"/>
      <c r="C1093" s="17"/>
      <c r="D1093" s="17"/>
      <c r="E1093" s="41"/>
      <c r="F1093" s="41"/>
      <c r="G1093" s="41"/>
      <c r="H1093" s="35"/>
    </row>
    <row r="1094" spans="1:8" ht="12.75">
      <c r="A1094" s="27" t="s">
        <v>1</v>
      </c>
      <c r="B1094" s="17">
        <v>1.263844</v>
      </c>
      <c r="C1094" s="17">
        <v>1.672764</v>
      </c>
      <c r="D1094" s="17">
        <f t="shared" si="86"/>
        <v>2.9366079999999997</v>
      </c>
      <c r="E1094" s="17"/>
      <c r="F1094" s="17">
        <v>1.323571</v>
      </c>
      <c r="G1094" s="17">
        <v>1.850856</v>
      </c>
      <c r="H1094" s="35">
        <f t="shared" si="87"/>
        <v>3.174427</v>
      </c>
    </row>
    <row r="1095" spans="1:8" ht="12.75">
      <c r="A1095" s="26" t="s">
        <v>50</v>
      </c>
      <c r="B1095" s="17">
        <v>0.083156</v>
      </c>
      <c r="C1095" s="17">
        <v>0.081232</v>
      </c>
      <c r="D1095" s="17">
        <f t="shared" si="86"/>
        <v>0.16438799999999998</v>
      </c>
      <c r="E1095" s="17"/>
      <c r="F1095" s="17">
        <v>0.138831</v>
      </c>
      <c r="G1095" s="17">
        <v>0.146162</v>
      </c>
      <c r="H1095" s="35">
        <f t="shared" si="87"/>
        <v>0.284993</v>
      </c>
    </row>
    <row r="1096" spans="1:8" ht="12.75">
      <c r="A1096" s="27" t="s">
        <v>15</v>
      </c>
      <c r="B1096" s="17">
        <v>3.348002</v>
      </c>
      <c r="C1096" s="17">
        <v>4.715077</v>
      </c>
      <c r="D1096" s="17">
        <f t="shared" si="86"/>
        <v>8.063079</v>
      </c>
      <c r="E1096" s="17"/>
      <c r="F1096" s="17">
        <v>4.067464</v>
      </c>
      <c r="G1096" s="17">
        <v>5.320607</v>
      </c>
      <c r="H1096" s="35">
        <f t="shared" si="87"/>
        <v>9.388071</v>
      </c>
    </row>
    <row r="1097" spans="1:8" ht="12.75">
      <c r="A1097" s="27" t="s">
        <v>13</v>
      </c>
      <c r="B1097" s="17">
        <v>1.128855</v>
      </c>
      <c r="C1097" s="17">
        <v>2.149432</v>
      </c>
      <c r="D1097" s="17">
        <f t="shared" si="86"/>
        <v>3.2782869999999997</v>
      </c>
      <c r="E1097" s="17"/>
      <c r="F1097" s="17">
        <v>1.463268</v>
      </c>
      <c r="G1097" s="17">
        <v>2.802001</v>
      </c>
      <c r="H1097" s="35">
        <f t="shared" si="87"/>
        <v>4.265269</v>
      </c>
    </row>
    <row r="1098" spans="1:8" ht="16.5" customHeight="1">
      <c r="A1098" s="21" t="s">
        <v>69</v>
      </c>
      <c r="B1098" s="41"/>
      <c r="C1098" s="17"/>
      <c r="D1098" s="17"/>
      <c r="E1098" s="41"/>
      <c r="F1098" s="41"/>
      <c r="G1098" s="41"/>
      <c r="H1098" s="35"/>
    </row>
    <row r="1099" spans="1:8" ht="12.75">
      <c r="A1099" s="27" t="s">
        <v>1</v>
      </c>
      <c r="B1099" s="17">
        <v>0.788621</v>
      </c>
      <c r="C1099" s="17">
        <v>0.836986</v>
      </c>
      <c r="D1099" s="17">
        <f t="shared" si="86"/>
        <v>1.625607</v>
      </c>
      <c r="E1099" s="17"/>
      <c r="F1099" s="17">
        <v>0.840838</v>
      </c>
      <c r="G1099" s="17">
        <v>0.8531769</v>
      </c>
      <c r="H1099" s="35">
        <f t="shared" si="87"/>
        <v>1.6940149</v>
      </c>
    </row>
    <row r="1100" spans="1:8" ht="12.75">
      <c r="A1100" s="26" t="s">
        <v>50</v>
      </c>
      <c r="B1100" s="17">
        <v>0.077393</v>
      </c>
      <c r="C1100" s="17">
        <v>0.092067</v>
      </c>
      <c r="D1100" s="17">
        <f t="shared" si="86"/>
        <v>0.16946</v>
      </c>
      <c r="E1100" s="17"/>
      <c r="F1100" s="17">
        <v>0.085378</v>
      </c>
      <c r="G1100" s="17">
        <v>0.056635</v>
      </c>
      <c r="H1100" s="35">
        <f t="shared" si="87"/>
        <v>0.142013</v>
      </c>
    </row>
    <row r="1101" spans="1:8" ht="12.75">
      <c r="A1101" s="27" t="s">
        <v>15</v>
      </c>
      <c r="B1101" s="17">
        <v>2.049536</v>
      </c>
      <c r="C1101" s="17">
        <v>2.250305</v>
      </c>
      <c r="D1101" s="17">
        <f t="shared" si="86"/>
        <v>4.299841</v>
      </c>
      <c r="E1101" s="17"/>
      <c r="F1101" s="17">
        <v>1.911182</v>
      </c>
      <c r="G1101" s="17">
        <v>2.486628</v>
      </c>
      <c r="H1101" s="35">
        <f t="shared" si="87"/>
        <v>4.39781</v>
      </c>
    </row>
    <row r="1102" spans="1:8" ht="12.75">
      <c r="A1102" s="27" t="s">
        <v>13</v>
      </c>
      <c r="B1102" s="17">
        <v>0.806385</v>
      </c>
      <c r="C1102" s="17">
        <v>0.830898</v>
      </c>
      <c r="D1102" s="17">
        <f t="shared" si="86"/>
        <v>1.637283</v>
      </c>
      <c r="E1102" s="17"/>
      <c r="F1102" s="17">
        <v>0.730589</v>
      </c>
      <c r="G1102" s="17">
        <v>1.0904</v>
      </c>
      <c r="H1102" s="35">
        <f t="shared" si="87"/>
        <v>1.820989</v>
      </c>
    </row>
    <row r="1103" spans="1:8" ht="16.5" customHeight="1">
      <c r="A1103" s="21" t="s">
        <v>70</v>
      </c>
      <c r="B1103" s="41"/>
      <c r="C1103" s="17"/>
      <c r="D1103" s="17"/>
      <c r="E1103" s="41"/>
      <c r="F1103" s="41"/>
      <c r="G1103" s="41"/>
      <c r="H1103" s="35"/>
    </row>
    <row r="1104" spans="1:8" ht="12.75">
      <c r="A1104" s="27" t="s">
        <v>1</v>
      </c>
      <c r="B1104" s="17">
        <v>0.402207</v>
      </c>
      <c r="C1104" s="17">
        <v>0.471497</v>
      </c>
      <c r="D1104" s="17">
        <f t="shared" si="86"/>
        <v>0.873704</v>
      </c>
      <c r="E1104" s="17"/>
      <c r="F1104" s="17">
        <v>0.44678</v>
      </c>
      <c r="G1104" s="17">
        <v>0.542159</v>
      </c>
      <c r="H1104" s="35">
        <f t="shared" si="87"/>
        <v>0.988939</v>
      </c>
    </row>
    <row r="1105" spans="1:8" ht="12.75">
      <c r="A1105" s="26" t="s">
        <v>50</v>
      </c>
      <c r="B1105" s="17">
        <v>0.041219</v>
      </c>
      <c r="C1105" s="17">
        <v>0.034688</v>
      </c>
      <c r="D1105" s="17">
        <f t="shared" si="86"/>
        <v>0.075907</v>
      </c>
      <c r="E1105" s="17"/>
      <c r="F1105" s="17">
        <v>0.050617</v>
      </c>
      <c r="G1105" s="17">
        <v>0.018901</v>
      </c>
      <c r="H1105" s="35">
        <f t="shared" si="87"/>
        <v>0.069518</v>
      </c>
    </row>
    <row r="1106" spans="1:8" ht="12.75">
      <c r="A1106" s="27" t="s">
        <v>15</v>
      </c>
      <c r="B1106" s="17">
        <v>0.8783</v>
      </c>
      <c r="C1106" s="17">
        <v>1.24672</v>
      </c>
      <c r="D1106" s="17">
        <f t="shared" si="86"/>
        <v>2.12502</v>
      </c>
      <c r="E1106" s="17"/>
      <c r="F1106" s="17">
        <v>0.86965</v>
      </c>
      <c r="G1106" s="17">
        <v>1.247989</v>
      </c>
      <c r="H1106" s="35">
        <f t="shared" si="87"/>
        <v>2.117639</v>
      </c>
    </row>
    <row r="1107" spans="1:8" ht="12.75">
      <c r="A1107" s="27" t="s">
        <v>13</v>
      </c>
      <c r="B1107" s="17">
        <v>0.210344</v>
      </c>
      <c r="C1107" s="17">
        <v>0.504484</v>
      </c>
      <c r="D1107" s="17">
        <f t="shared" si="86"/>
        <v>0.714828</v>
      </c>
      <c r="E1107" s="17"/>
      <c r="F1107" s="17">
        <v>0.2364</v>
      </c>
      <c r="G1107" s="17">
        <v>0.512327</v>
      </c>
      <c r="H1107" s="35">
        <f t="shared" si="87"/>
        <v>0.7487269999999999</v>
      </c>
    </row>
    <row r="1108" spans="1:8" ht="16.5" customHeight="1">
      <c r="A1108" s="21" t="s">
        <v>85</v>
      </c>
      <c r="B1108" s="41"/>
      <c r="C1108" s="17"/>
      <c r="D1108" s="17"/>
      <c r="E1108" s="41"/>
      <c r="F1108" s="41"/>
      <c r="G1108" s="41"/>
      <c r="H1108" s="35"/>
    </row>
    <row r="1109" spans="1:8" ht="12.75">
      <c r="A1109" s="27" t="s">
        <v>1</v>
      </c>
      <c r="B1109" s="17">
        <v>0.116596</v>
      </c>
      <c r="C1109" s="17">
        <v>0.168037</v>
      </c>
      <c r="D1109" s="17">
        <f t="shared" si="86"/>
        <v>0.284633</v>
      </c>
      <c r="E1109" s="17"/>
      <c r="F1109" s="17">
        <v>0.08385</v>
      </c>
      <c r="G1109" s="17">
        <v>0.268392</v>
      </c>
      <c r="H1109" s="35">
        <f t="shared" si="87"/>
        <v>0.352242</v>
      </c>
    </row>
    <row r="1110" spans="1:8" ht="12.75">
      <c r="A1110" s="26" t="s">
        <v>50</v>
      </c>
      <c r="B1110" s="17">
        <v>0.015687</v>
      </c>
      <c r="C1110" s="17">
        <v>0.009525</v>
      </c>
      <c r="D1110" s="17">
        <f t="shared" si="86"/>
        <v>0.025212</v>
      </c>
      <c r="E1110" s="17"/>
      <c r="F1110" s="86">
        <v>0.004314</v>
      </c>
      <c r="G1110" s="17">
        <v>0.020677</v>
      </c>
      <c r="H1110" s="35">
        <f>SUM(F1110:G1110)</f>
        <v>0.024991</v>
      </c>
    </row>
    <row r="1111" spans="1:8" ht="12.75">
      <c r="A1111" s="27" t="s">
        <v>15</v>
      </c>
      <c r="B1111" s="17">
        <v>0.1289</v>
      </c>
      <c r="C1111" s="17">
        <v>0.4647</v>
      </c>
      <c r="D1111" s="17">
        <f t="shared" si="86"/>
        <v>0.5936</v>
      </c>
      <c r="E1111" s="17"/>
      <c r="F1111" s="17">
        <v>0.1083</v>
      </c>
      <c r="G1111" s="70">
        <v>0.55395</v>
      </c>
      <c r="H1111" s="35">
        <f t="shared" si="87"/>
        <v>0.66225</v>
      </c>
    </row>
    <row r="1112" spans="1:8" ht="12.75">
      <c r="A1112" s="27" t="s">
        <v>13</v>
      </c>
      <c r="B1112" s="17">
        <v>0.012275</v>
      </c>
      <c r="C1112" s="17">
        <v>0.125124</v>
      </c>
      <c r="D1112" s="17">
        <f t="shared" si="86"/>
        <v>0.13739900000000002</v>
      </c>
      <c r="E1112" s="17"/>
      <c r="F1112" s="17">
        <v>0.09279</v>
      </c>
      <c r="G1112" s="70">
        <v>0.271293</v>
      </c>
      <c r="H1112" s="35">
        <f t="shared" si="87"/>
        <v>0.364083</v>
      </c>
    </row>
    <row r="1113" spans="1:8" ht="16.5" customHeight="1">
      <c r="A1113" s="21" t="s">
        <v>7</v>
      </c>
      <c r="B1113" s="41"/>
      <c r="C1113" s="17"/>
      <c r="D1113" s="17"/>
      <c r="E1113" s="41"/>
      <c r="F1113" s="41"/>
      <c r="G1113" s="41"/>
      <c r="H1113" s="35"/>
    </row>
    <row r="1114" spans="1:10" ht="12.75">
      <c r="A1114" s="27" t="s">
        <v>1</v>
      </c>
      <c r="B1114" s="17">
        <f>B1075+B1079+B1084+B1089+B1094+B1099+B1104+B1109</f>
        <v>131.3648834</v>
      </c>
      <c r="C1114" s="17">
        <f>C1075+C1079+C1084+C1089+C1094+C1099+C1104+C1109</f>
        <v>91.00334439999999</v>
      </c>
      <c r="D1114" s="17">
        <f>B1114+C1114</f>
        <v>222.3682278</v>
      </c>
      <c r="E1114" s="17"/>
      <c r="F1114" s="17">
        <f>F1075+F1079+F1084+F1089+F1094+F1099+F1104+F1109</f>
        <v>151.1785097</v>
      </c>
      <c r="G1114" s="17">
        <f>G1075+G1079+G1084+G1089+G1094+G1099+G1104+G1109</f>
        <v>109.1615415</v>
      </c>
      <c r="H1114" s="35">
        <f>F1114+G1114</f>
        <v>260.3400512</v>
      </c>
      <c r="I1114" s="88"/>
      <c r="J1114" s="88"/>
    </row>
    <row r="1115" spans="1:8" ht="12.75">
      <c r="A1115" s="26" t="s">
        <v>50</v>
      </c>
      <c r="B1115" s="17">
        <f>B1080+B1085+B1090+B1095+B1100+B1105+B1110</f>
        <v>0.476881</v>
      </c>
      <c r="C1115" s="17">
        <f>SUM(C1080,C1085+C1090+C1095+C1100+C1105+C1110)</f>
        <v>0.395309</v>
      </c>
      <c r="D1115" s="17">
        <f>B1115+C1115</f>
        <v>0.87219</v>
      </c>
      <c r="E1115" s="17"/>
      <c r="F1115" s="17">
        <f>SUM(F1080+F1085+F1090+F1095+F1100+F1105,F1110)</f>
        <v>0.5973520000000001</v>
      </c>
      <c r="G1115" s="17">
        <f>G1080+G1085+G1090+G1095+G1100+G1105+G1110</f>
        <v>0.448478</v>
      </c>
      <c r="H1115" s="17">
        <f>F1115+G1115</f>
        <v>1.04583</v>
      </c>
    </row>
    <row r="1116" spans="1:8" ht="12.75">
      <c r="A1116" s="27" t="s">
        <v>15</v>
      </c>
      <c r="B1116" s="17">
        <f>B1076+B1081+B1086+B1091+B1096+B1101+B1106+B1111</f>
        <v>360.76294640000003</v>
      </c>
      <c r="C1116" s="17">
        <f>C1076+C1081+C1086+C1091+C1096+C1101+C1106+C1111</f>
        <v>250.70052320000002</v>
      </c>
      <c r="D1116" s="17">
        <f>B1116+C1116</f>
        <v>611.4634696</v>
      </c>
      <c r="E1116" s="17"/>
      <c r="F1116" s="17">
        <f>F1076+F1081+F1086+F1091+F1096+F1101+F1106+F1111</f>
        <v>419.2045822999999</v>
      </c>
      <c r="G1116" s="17">
        <f>G1076+G1081+G1086+G1091+G1096+G1101+G1106+G1111</f>
        <v>310.6443653</v>
      </c>
      <c r="H1116" s="35">
        <f>F1116+G1116</f>
        <v>729.8489476</v>
      </c>
    </row>
    <row r="1117" spans="1:8" ht="12.75">
      <c r="A1117" s="20" t="s">
        <v>13</v>
      </c>
      <c r="B1117" s="19">
        <f>B1077+B1082+B1087+B1092+B1097+B1102+B1107+B1112</f>
        <v>108.63652800000001</v>
      </c>
      <c r="C1117" s="19">
        <f>C1077+C1082+C1087+C1092+C1097+C1102+C1107+C1112</f>
        <v>82.03342700000002</v>
      </c>
      <c r="D1117" s="19">
        <f>D1077+D1082+D1087+D1092+D1097+D1102+D1107+D1112</f>
        <v>190.669955</v>
      </c>
      <c r="E1117" s="19"/>
      <c r="F1117" s="19">
        <f>F1077+F1082+F1087+F1092+F1097+F1102+F1107+F1112</f>
        <v>145.916523</v>
      </c>
      <c r="G1117" s="19">
        <f>G1077+G1082+G1087+G1092+G1097+G1102+G1107+G1112</f>
        <v>115.869491</v>
      </c>
      <c r="H1117" s="19">
        <f>H1077+H1082+H1087+H1092+H1097+H1102+H1107+H1112</f>
        <v>261.78601399999997</v>
      </c>
    </row>
    <row r="1118" spans="1:8" ht="12.75">
      <c r="A1118" s="109" t="s">
        <v>60</v>
      </c>
      <c r="B1118" s="109"/>
      <c r="C1118" s="109"/>
      <c r="D1118" s="109"/>
      <c r="E1118" s="109"/>
      <c r="F1118" s="109"/>
      <c r="G1118" s="109"/>
      <c r="H1118" s="65"/>
    </row>
  </sheetData>
  <sheetProtection/>
  <mergeCells count="75">
    <mergeCell ref="A5:H5"/>
    <mergeCell ref="A379:H379"/>
    <mergeCell ref="A122:H122"/>
    <mergeCell ref="A456:H456"/>
    <mergeCell ref="A320:H320"/>
    <mergeCell ref="A179:G179"/>
    <mergeCell ref="A16:G16"/>
    <mergeCell ref="A384:H384"/>
    <mergeCell ref="A362:H362"/>
    <mergeCell ref="A13:H13"/>
    <mergeCell ref="A509:H509"/>
    <mergeCell ref="A436:H436"/>
    <mergeCell ref="A412:H412"/>
    <mergeCell ref="A407:G407"/>
    <mergeCell ref="A506:H506"/>
    <mergeCell ref="A42:G42"/>
    <mergeCell ref="A289:G289"/>
    <mergeCell ref="A461:I461"/>
    <mergeCell ref="A321:H321"/>
    <mergeCell ref="A358:G358"/>
    <mergeCell ref="A325:H325"/>
    <mergeCell ref="A359:H359"/>
    <mergeCell ref="A69:H69"/>
    <mergeCell ref="A234:G234"/>
    <mergeCell ref="A73:G73"/>
    <mergeCell ref="A37:H37"/>
    <mergeCell ref="A257:H257"/>
    <mergeCell ref="A1071:G1071"/>
    <mergeCell ref="A800:G800"/>
    <mergeCell ref="A1001:G1001"/>
    <mergeCell ref="A1021:G1021"/>
    <mergeCell ref="A881:D881"/>
    <mergeCell ref="A882:G882"/>
    <mergeCell ref="A940:H940"/>
    <mergeCell ref="A880:H880"/>
    <mergeCell ref="A937:G937"/>
    <mergeCell ref="A938:D938"/>
    <mergeCell ref="A1068:H1068"/>
    <mergeCell ref="A958:H958"/>
    <mergeCell ref="A953:H953"/>
    <mergeCell ref="A980:H980"/>
    <mergeCell ref="A976:G976"/>
    <mergeCell ref="A1018:G1018"/>
    <mergeCell ref="A554:G554"/>
    <mergeCell ref="A583:G583"/>
    <mergeCell ref="A611:D611"/>
    <mergeCell ref="A578:H578"/>
    <mergeCell ref="A610:G610"/>
    <mergeCell ref="A556:D556"/>
    <mergeCell ref="A557:G557"/>
    <mergeCell ref="A825:G825"/>
    <mergeCell ref="A824:D824"/>
    <mergeCell ref="A776:G776"/>
    <mergeCell ref="A743:H743"/>
    <mergeCell ref="A775:D775"/>
    <mergeCell ref="A748:G748"/>
    <mergeCell ref="A771:G771"/>
    <mergeCell ref="A820:G820"/>
    <mergeCell ref="A665:G665"/>
    <mergeCell ref="A772:D772"/>
    <mergeCell ref="A664:D664"/>
    <mergeCell ref="A663:H663"/>
    <mergeCell ref="A726:G726"/>
    <mergeCell ref="A725:D725"/>
    <mergeCell ref="A722:H722"/>
    <mergeCell ref="A1118:G1118"/>
    <mergeCell ref="A293:H293"/>
    <mergeCell ref="A93:H93"/>
    <mergeCell ref="A177:H177"/>
    <mergeCell ref="A118:G118"/>
    <mergeCell ref="A98:G98"/>
    <mergeCell ref="A236:H236"/>
    <mergeCell ref="A262:H262"/>
    <mergeCell ref="A612:G612"/>
    <mergeCell ref="A582:D582"/>
  </mergeCells>
  <printOptions/>
  <pageMargins left="0.7874015748031497" right="0" top="0.9" bottom="0" header="0.5118110236220472" footer="0.5118110236220472"/>
  <pageSetup firstPageNumber="29" useFirstPageNumber="1" horizontalDpi="600" verticalDpi="600" orientation="portrait" paperSize="9" scale="86" r:id="rId3"/>
  <headerFooter alignWithMargins="0">
    <oddHeader>&amp;L
&amp;R&amp;"Arial,Fet"&amp;12Studiemedel, kalenderhalvår
</oddHeader>
  </headerFooter>
  <rowBreaks count="22" manualBreakCount="22">
    <brk id="14" max="7" man="1"/>
    <brk id="71" max="7" man="1"/>
    <brk id="120" max="255" man="1"/>
    <brk id="177" max="255" man="1"/>
    <brk id="234" max="7" man="1"/>
    <brk id="291" max="7" man="1"/>
    <brk id="323" max="255" man="1"/>
    <brk id="360" max="7" man="1"/>
    <brk id="410" max="255" man="1"/>
    <brk id="459" max="255" man="1"/>
    <brk id="507" max="255" man="1"/>
    <brk id="555" max="255" man="1"/>
    <brk id="610" max="255" man="1"/>
    <brk id="663" max="7" man="1"/>
    <brk id="722" max="7" man="1"/>
    <brk id="774" max="255" man="1"/>
    <brk id="823" max="255" man="1"/>
    <brk id="880" max="255" man="1"/>
    <brk id="938" max="255" man="1"/>
    <brk id="978" max="255" man="1"/>
    <brk id="1019" max="255" man="1"/>
    <brk id="1069" max="255" man="1"/>
  </rowBreaks>
  <ignoredErrors>
    <ignoredError sqref="D68 E945 E1060 E504 E876:E878 D876:D877" formula="1"/>
    <ignoredError sqref="A737 A375 A397 A365 A367 A369 A371 A373 A387 A389 A391 A393 A395 A729 A731 A733 A735 A751 A753 A755 A757 A759 A761"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2011-03-31T09:02:10Z</cp:lastPrinted>
  <dcterms:created xsi:type="dcterms:W3CDTF">2001-01-31T15:54:29Z</dcterms:created>
  <dcterms:modified xsi:type="dcterms:W3CDTF">2011-03-31T09:02:19Z</dcterms:modified>
  <cp:category/>
  <cp:version/>
  <cp:contentType/>
  <cp:contentStatus/>
</cp:coreProperties>
</file>