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900" windowWidth="18060" windowHeight="11370" activeTab="0"/>
  </bookViews>
  <sheets>
    <sheet name="3 Studiemedel halvår" sheetId="1" r:id="rId1"/>
  </sheets>
  <definedNames>
    <definedName name="_xlnm.Print_Area" localSheetId="0">'3 Studiemedel halvår'!$A$1:$H$1118</definedName>
    <definedName name="wrn.Test._.2." localSheetId="0" hidden="1">{#N/A,#N/A,TRUE,"Shj kalenderhalv?r ";#N/A,#N/A,TRUE,"Shj kalender?r";#N/A,#N/A,TRUE,"Shj l?s?r";#N/A,#N/A,TRUE,"Sm kalenderhalv?r";#N/A,#N/A,TRUE,"Sm kalender?r ";#N/A,#N/A,TRUE,"Sm l?s?r";#N/A,#N/A,TRUE,"Vux kalenderhalv?r";#N/A,#N/A,TRUE,"Vux kalender?r";#N/A,#N/A,TRUE,"Vux l?s?r"}</definedName>
    <definedName name="wrn.Test._.2." hidden="1">{#N/A,#N/A,TRUE,"Shj kalenderhalv?r ";#N/A,#N/A,TRUE,"Shj kalender?r";#N/A,#N/A,TRUE,"Shj l?s?r";#N/A,#N/A,TRUE,"Sm kalenderhalv?r";#N/A,#N/A,TRUE,"Sm kalender?r ";#N/A,#N/A,TRUE,"Sm l?s?r";#N/A,#N/A,TRUE,"Vux kalenderhalv?r";#N/A,#N/A,TRUE,"Vux kalender?r";#N/A,#N/A,TRUE,"Vux l?s?r"}</definedName>
    <definedName name="wrn.test._.år1." localSheetId="0" hidden="1">{#N/A,#N/A,TRUE,"Shj kalenderhalv?r ";#N/A,#N/A,TRUE,"Shj kalender?r";#N/A,#N/A,TRUE,"Shj l?s?r"}</definedName>
    <definedName name="wrn.test._.år1." hidden="1">{#N/A,#N/A,TRUE,"Shj kalenderhalv?r ";#N/A,#N/A,TRUE,"Shj kalender?r";#N/A,#N/A,TRUE,"Shj l?s?r"}</definedName>
  </definedNames>
  <calcPr fullCalcOnLoad="1"/>
</workbook>
</file>

<file path=xl/sharedStrings.xml><?xml version="1.0" encoding="utf-8"?>
<sst xmlns="http://schemas.openxmlformats.org/spreadsheetml/2006/main" count="1326" uniqueCount="129">
  <si>
    <t>3     Studiemedel</t>
  </si>
  <si>
    <t>Halvår</t>
  </si>
  <si>
    <t>Tabell 3:1</t>
  </si>
  <si>
    <t>2007:1</t>
  </si>
  <si>
    <t>2007:2</t>
  </si>
  <si>
    <t>2008:1</t>
  </si>
  <si>
    <t>2008:2</t>
  </si>
  <si>
    <t>2009:1</t>
  </si>
  <si>
    <t>2009:2</t>
  </si>
  <si>
    <t>Summa bokfört</t>
  </si>
  <si>
    <t>Studiebidrag</t>
  </si>
  <si>
    <t>Tilläggsbidrag</t>
  </si>
  <si>
    <t>Grundlån</t>
  </si>
  <si>
    <t>Merkostnadslån</t>
  </si>
  <si>
    <t>Tilläggslån</t>
  </si>
  <si>
    <t xml:space="preserve">1    Utbetalda belopp blir olika beroende på från vilket system de hämtas. När utbetalda belopp redovisas fördelat 
      på olika undergrupper hämtas siffrorna från CSN:s produktionssystem. Ovanstående data kommer från CSN:s 
      ekonomisystem. Skillnaden beror bland annat på att ekonomiavstämningen grundar sig på bokföringsdag, medan 
      det i produktionssystemet är utbetalningsdagen som styr till vilket kalenderhalvår eller kalenderår ett belopp räknas.     </t>
  </si>
  <si>
    <t>Tabell 3:2a</t>
  </si>
  <si>
    <t>Kvinnor</t>
  </si>
  <si>
    <t>Män</t>
  </si>
  <si>
    <t>Totalt</t>
  </si>
  <si>
    <t>Grundskolenivå</t>
  </si>
  <si>
    <t>Gymnasienivå</t>
  </si>
  <si>
    <t>Eftergymnasial nivå</t>
  </si>
  <si>
    <t>1   En person kan finnas registrerad på flera utbildningsnivåer under samma kalenderhalvår.</t>
  </si>
  <si>
    <t>Tabell 3:2b</t>
  </si>
  <si>
    <t>Studielån</t>
  </si>
  <si>
    <t>1   Produktionssystemets siffror skiljer sig något från ekonomisystemets (se fotnot i tabell 3:1).</t>
  </si>
  <si>
    <t>Tabell 3:3a</t>
  </si>
  <si>
    <t>Antal studerande med studiemedel, fördelat på kön, stödform och kalenderhalvår</t>
  </si>
  <si>
    <t xml:space="preserve">Studiebidrag </t>
  </si>
  <si>
    <t>Tabell 3:3b</t>
  </si>
  <si>
    <t>Tabell 3:4a</t>
  </si>
  <si>
    <t>Antal studerande med studiemedel, fördelat på ålder, stödform, kön och kalenderhalvår</t>
  </si>
  <si>
    <t>-</t>
  </si>
  <si>
    <t>20–24 år</t>
  </si>
  <si>
    <t>25–29 år</t>
  </si>
  <si>
    <t>30–34 år</t>
  </si>
  <si>
    <t>35–39 år</t>
  </si>
  <si>
    <t>40–44 år</t>
  </si>
  <si>
    <t>45–49 år</t>
  </si>
  <si>
    <t>50 år–</t>
  </si>
  <si>
    <t>Tabell 3:4b</t>
  </si>
  <si>
    <t>Tabell 3:5a</t>
  </si>
  <si>
    <t>Studiebidrag 80,1 %</t>
  </si>
  <si>
    <t>Grundlån 19,9 %</t>
  </si>
  <si>
    <t>"</t>
  </si>
  <si>
    <t>1   En person kan finnas registrerad på flera utbildningsnivåer under samma kalenderhalvår. 
2   Tabellen har sekretessgranskats, vilket innebär att enskilda celler med antal mindre än 3 har ersatts med " och 
     att summeringar har justerats.</t>
  </si>
  <si>
    <t>Tabell 3:5b</t>
  </si>
  <si>
    <t>1   Produktionssystemets siffror skiljer sig något från ekonomisystemets (se fotnot i tabell 3:1).
2   Vid utsökningen i produktionssystemet blir det en viss dubbelräkning vid en fördelning på det 
     högre och generella bidraget.</t>
  </si>
  <si>
    <t>Tabell 3:6a</t>
  </si>
  <si>
    <t>Folkhögskola</t>
  </si>
  <si>
    <t>Komvux</t>
  </si>
  <si>
    <t>Gymnasieskola</t>
  </si>
  <si>
    <t>Högskola och universitet</t>
  </si>
  <si>
    <t>1   En person kan finnas registrerad på flera skolformer under samma kalenderhalvår.  
2   Tabellen har sekretessgranskats, vilket innebär att enskilda celler med antal mindre än 3 har ersatts med " och 
     att summeringar har justerats.</t>
  </si>
  <si>
    <t>Tabell 3:6b</t>
  </si>
  <si>
    <t>Tabell 3:7a</t>
  </si>
  <si>
    <t xml:space="preserve">50 % </t>
  </si>
  <si>
    <t>75 %</t>
  </si>
  <si>
    <t>100 %</t>
  </si>
  <si>
    <t>1   En person kan finnas registrerad med olika studietakt under samma kalenderhalvår.</t>
  </si>
  <si>
    <t>Tabell 3:7b</t>
  </si>
  <si>
    <t>Tabell 3:8a</t>
  </si>
  <si>
    <t>Antal studerande med studiemedel (högre bidrag), fördelat på kön, stödform och kalenderhalvår</t>
  </si>
  <si>
    <t>Tabell 3:8b</t>
  </si>
  <si>
    <t>Tabell 3:9a</t>
  </si>
  <si>
    <t>1    Tabellen har sekretessgranskats, vilket innebär att enskilda celler med antal mindre än 3 har ersatts med " och 
      att summeringar har justerats.</t>
  </si>
  <si>
    <t>Tabell 3:9b</t>
  </si>
  <si>
    <t>Tabell 3:10a</t>
  </si>
  <si>
    <t>Studiebidrag 34,3 %</t>
  </si>
  <si>
    <t>Grundlån 65,7 %</t>
  </si>
  <si>
    <t>Tabell 3:10b</t>
  </si>
  <si>
    <t>Tabell 3:11a</t>
  </si>
  <si>
    <t>Kompletterande utbildning</t>
  </si>
  <si>
    <t>1   En person kan finnas registrerad på flera skolformer under samma kalenderhalvår.
2   Tabellen har sekretessgranskats, vilket innebär att enskilda celler med antal mindre än 3 har ersatts med " och 
     att summeringar har justerats.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Under "Övriga" ingår eftergymnasial utbildning vid vissa trafikflygarutbildningar, teologiska utbildningar och 
     polisutbildningar samt studerande som har registrerats under beteckningen "saknas".</t>
  </si>
  <si>
    <t>Tabell 3:11b</t>
  </si>
  <si>
    <t>1   Produktionssystemets siffror skiljer sig något från ekonomisystemets (se fotnot i tabell 3:1).
2   Vid utsökningen i produktionssystemet blir det en viss dubbelräkning vid en fördelning på det 
     högre och generella bidraget.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Under "Övriga" ingår eftergymnasial utbildning vid vissa trafikflygarutbildningar, teologiska
     utbildningar och polisutbildningar samt studerande som har registrerats under beteckningen "saknas".</t>
  </si>
  <si>
    <t>Tabell 3:12a</t>
  </si>
  <si>
    <t>50 %</t>
  </si>
  <si>
    <t>Tabell 3:12b</t>
  </si>
  <si>
    <t>Tabell 3:13a</t>
  </si>
  <si>
    <t>Antal studerande med studiemedel (generellt bidrag) i Sverige, fördelat på 
kön, stödform och kalenderhalvår</t>
  </si>
  <si>
    <t>Tabell 3:13b</t>
  </si>
  <si>
    <t>1    Produktionssystemets siffror skiljer sig något från ekonomisystemets (se fonot i tabell 3:1).
2    Vid utsökningen i produktionssystemet blir det en viss dubbelräkning vid en fördelning på det 
      högre och generella bidraget.</t>
  </si>
  <si>
    <t>Tabell 3:14a</t>
  </si>
  <si>
    <t>Antal studerande med studiemedel (generellt bidrag) i Sverige, fördelat på 
ålder, stödform, kön och kalenderhalvår</t>
  </si>
  <si>
    <t>45-49 år</t>
  </si>
  <si>
    <t>Tabell 3:14b</t>
  </si>
  <si>
    <t>Tabell 3:15a</t>
  </si>
  <si>
    <t xml:space="preserve">1   En person kan finnas registrerad på flera utbildningsnivåer under samma kalenderhalvår.   </t>
  </si>
  <si>
    <t>Tabell 3:15b</t>
  </si>
  <si>
    <t>Tabell 3:16a</t>
  </si>
  <si>
    <t>Antal utlandsstuderande med studiemedel, fördelat på kön, stödform och kalenderhalvår</t>
  </si>
  <si>
    <t>Tabell 3:16b</t>
  </si>
  <si>
    <t>Tabell 3:17a</t>
  </si>
  <si>
    <t>50–54 år</t>
  </si>
  <si>
    <t>Tabell 3:17b</t>
  </si>
  <si>
    <r>
      <t>Utbetalda studiemedel för studier i Sverige och i utlandet, totalt bokfört belopp</t>
    </r>
    <r>
      <rPr>
        <b/>
        <vertAlign val="superscript"/>
        <sz val="10"/>
        <rFont val="Arial"/>
        <family val="2"/>
      </rPr>
      <t>1</t>
    </r>
    <r>
      <rPr>
        <b/>
        <sz val="10"/>
        <rFont val="Arial"/>
        <family val="2"/>
      </rPr>
      <t>, fördelat på stödform och kalenderhalvår, miljoner kronor</t>
    </r>
  </si>
  <si>
    <r>
      <t>Antal studerande med studiemedel, fördelat på utbildningsnivå, stödform, kön och kalenderhalvår</t>
    </r>
    <r>
      <rPr>
        <b/>
        <vertAlign val="superscript"/>
        <sz val="10"/>
        <rFont val="Arial"/>
        <family val="2"/>
      </rPr>
      <t>1</t>
    </r>
  </si>
  <si>
    <r>
      <t>Utbetalda belopp för studiemedel, fördelat på utbildningsnivå, stödform, kön och kalenderhalvår, miljoner kronor</t>
    </r>
    <r>
      <rPr>
        <b/>
        <vertAlign val="superscript"/>
        <sz val="10"/>
        <rFont val="Arial"/>
        <family val="2"/>
      </rPr>
      <t>1</t>
    </r>
  </si>
  <si>
    <r>
      <t>Utbetalda belopp för studiemedel, fördelat på kön, stödform och kalenderhalvår, 
miljoner kronor</t>
    </r>
    <r>
      <rPr>
        <b/>
        <vertAlign val="superscript"/>
        <sz val="10"/>
        <rFont val="Arial"/>
        <family val="2"/>
      </rPr>
      <t>1</t>
    </r>
  </si>
  <si>
    <r>
      <t>00</t>
    </r>
    <r>
      <rPr>
        <b/>
        <sz val="9"/>
        <color indexed="8"/>
        <rFont val="Arial"/>
        <family val="2"/>
      </rPr>
      <t>–</t>
    </r>
    <r>
      <rPr>
        <b/>
        <sz val="9"/>
        <rFont val="Arial"/>
        <family val="2"/>
      </rPr>
      <t>19 år</t>
    </r>
  </si>
  <si>
    <r>
      <t>Utbetalda belopp för studiemedel, fördelat på ålder, stödform, kön och kalenderhalvår, miljoner kronor</t>
    </r>
    <r>
      <rPr>
        <b/>
        <vertAlign val="superscript"/>
        <sz val="10"/>
        <rFont val="Arial"/>
        <family val="2"/>
      </rPr>
      <t>1</t>
    </r>
  </si>
  <si>
    <r>
      <t>00</t>
    </r>
    <r>
      <rPr>
        <b/>
        <sz val="9"/>
        <rFont val="Arial"/>
        <family val="2"/>
      </rPr>
      <t>–19 år</t>
    </r>
  </si>
  <si>
    <r>
      <t>Antal studerande med studiemedel (högre bidrag), fördelat på utbildningsnivå, stödform, kön och kalenderhalvår</t>
    </r>
    <r>
      <rPr>
        <b/>
        <vertAlign val="superscript"/>
        <sz val="10"/>
        <rFont val="Arial"/>
        <family val="2"/>
      </rPr>
      <t>1, 2</t>
    </r>
  </si>
  <si>
    <r>
      <t>Utbetalda belopp för studiemedel (högre bidrag), fördelat på utbildningsnivå, stödform, kön och kalenderhalvår, miljoner kronor</t>
    </r>
    <r>
      <rPr>
        <b/>
        <vertAlign val="superscript"/>
        <sz val="10"/>
        <rFont val="Arial"/>
        <family val="2"/>
      </rPr>
      <t>1, 2</t>
    </r>
  </si>
  <si>
    <r>
      <t>Antal studerande med studiemedel (högre bidrag), fördelat på skolform, stödform, kön och kalenderhalvår</t>
    </r>
    <r>
      <rPr>
        <b/>
        <vertAlign val="superscript"/>
        <sz val="10"/>
        <rFont val="Arial"/>
        <family val="2"/>
      </rPr>
      <t>1, 2</t>
    </r>
  </si>
  <si>
    <r>
      <t>Utbetalda belopp för studiemedel (högre bidrag), fördelat på skolform, stödform, kön och kalenderhalvår, miljoner kronor</t>
    </r>
    <r>
      <rPr>
        <b/>
        <vertAlign val="superscript"/>
        <sz val="10"/>
        <rFont val="Arial"/>
        <family val="2"/>
      </rPr>
      <t>1, 2</t>
    </r>
  </si>
  <si>
    <r>
      <t>Antal studerande med studiemedel (högre bidrag), fördelat på studietakt, stödform,
kön och kalenderhalvår</t>
    </r>
    <r>
      <rPr>
        <b/>
        <vertAlign val="superscript"/>
        <sz val="10"/>
        <rFont val="Arial"/>
        <family val="2"/>
      </rPr>
      <t>1</t>
    </r>
  </si>
  <si>
    <r>
      <t>Utbetalda belopp för studiemedel (högre bidrag), fördelat på studietakt, stödform,
kön och kalenderhalvår, miljoner kronor</t>
    </r>
    <r>
      <rPr>
        <b/>
        <vertAlign val="superscript"/>
        <sz val="10"/>
        <rFont val="Arial"/>
        <family val="2"/>
      </rPr>
      <t>1, 2</t>
    </r>
  </si>
  <si>
    <r>
      <t>Utbetalda belopp för studiemedel (högre bidrag), fördelat på kön, stödform och kalenderhalvår, miljoner kronor</t>
    </r>
    <r>
      <rPr>
        <b/>
        <vertAlign val="superscript"/>
        <sz val="10"/>
        <rFont val="Arial"/>
        <family val="2"/>
      </rPr>
      <t>1, 2</t>
    </r>
  </si>
  <si>
    <r>
      <t>Antal studerande med studiemedel (högre bidrag), fördelat på ålder, stödform, kön och kalenderhalvår</t>
    </r>
    <r>
      <rPr>
        <b/>
        <vertAlign val="superscript"/>
        <sz val="10"/>
        <rFont val="Arial"/>
        <family val="2"/>
      </rPr>
      <t>1</t>
    </r>
  </si>
  <si>
    <r>
      <t>Utbetalda belopp för studiemedel (högre bidrag), fördelat på ålder, stödform,
kön och kalenderhalvår, miljoner kronor</t>
    </r>
    <r>
      <rPr>
        <b/>
        <vertAlign val="superscript"/>
        <sz val="10"/>
        <rFont val="Arial"/>
        <family val="2"/>
      </rPr>
      <t>1, 2</t>
    </r>
  </si>
  <si>
    <r>
      <t>Antal studerande med studiemedel (generellt bidrag) i Sverige, fördelat på utbildningsnivå, stödform, kön och kalenderhalvår</t>
    </r>
    <r>
      <rPr>
        <b/>
        <vertAlign val="superscript"/>
        <sz val="10"/>
        <rFont val="Arial"/>
        <family val="2"/>
      </rPr>
      <t>1</t>
    </r>
  </si>
  <si>
    <r>
      <t>Utbetalda belopp för studiemedel (generellt bidrag) i Sverige, fördelat på utbildningsnivå, stödform, kön och kalenderhalvår, miljoner kronor</t>
    </r>
    <r>
      <rPr>
        <b/>
        <vertAlign val="superscript"/>
        <sz val="10"/>
        <rFont val="Arial"/>
        <family val="2"/>
      </rPr>
      <t>1, 2</t>
    </r>
  </si>
  <si>
    <r>
      <t>Antal studerande med studiemedel (generellt bidrag) i Sverige, fördelat på skolform, stödform, kön och kalenderhalvår</t>
    </r>
    <r>
      <rPr>
        <b/>
        <vertAlign val="superscript"/>
        <sz val="10"/>
        <rFont val="Arial"/>
        <family val="2"/>
      </rPr>
      <t>1, 2</t>
    </r>
  </si>
  <si>
    <r>
      <t>Kvalificerad yrkesutbildning</t>
    </r>
    <r>
      <rPr>
        <b/>
        <vertAlign val="superscript"/>
        <sz val="9"/>
        <rFont val="Arial"/>
        <family val="2"/>
      </rPr>
      <t>3</t>
    </r>
  </si>
  <si>
    <r>
      <t>Yrkeshögskola</t>
    </r>
    <r>
      <rPr>
        <b/>
        <vertAlign val="superscript"/>
        <sz val="9"/>
        <rFont val="Arial"/>
        <family val="2"/>
      </rPr>
      <t>4</t>
    </r>
  </si>
  <si>
    <r>
      <t>Övriga</t>
    </r>
    <r>
      <rPr>
        <b/>
        <vertAlign val="superscript"/>
        <sz val="9"/>
        <rFont val="Arial"/>
        <family val="2"/>
      </rPr>
      <t>5</t>
    </r>
  </si>
  <si>
    <r>
      <t>Utbetalda belopp för studiemedel (generellt bidrag) i Sverige, fördelat på skolform, stödform, kön och kalenderhalvår, miljoner kronor</t>
    </r>
    <r>
      <rPr>
        <b/>
        <vertAlign val="superscript"/>
        <sz val="10"/>
        <rFont val="Arial"/>
        <family val="2"/>
      </rPr>
      <t>1, 2</t>
    </r>
  </si>
  <si>
    <r>
      <t>Antal studerande med studiemedel (generellt bidrag) i Sverige, fördelat på studietakt, stödform, kön och kalenderhalvår</t>
    </r>
    <r>
      <rPr>
        <b/>
        <vertAlign val="superscript"/>
        <sz val="10"/>
        <rFont val="Arial"/>
        <family val="2"/>
      </rPr>
      <t>1</t>
    </r>
  </si>
  <si>
    <r>
      <t>Utbetalda belopp för studiemedel (generellt bidrag) i Sverige, fördelat på 
studietakt, stödform, kön och kalenderhalvår, miljoner kronor</t>
    </r>
    <r>
      <rPr>
        <b/>
        <vertAlign val="superscript"/>
        <sz val="10"/>
        <rFont val="Arial"/>
        <family val="2"/>
      </rPr>
      <t>1, 2</t>
    </r>
  </si>
  <si>
    <r>
      <t>Utbetalda belopp för studiemedel (generellt bidrag) i Sverige, fördelat på 
kön, stödform och kalenderhalvår, miljoner kronor</t>
    </r>
    <r>
      <rPr>
        <b/>
        <vertAlign val="superscript"/>
        <sz val="10"/>
        <rFont val="Arial"/>
        <family val="2"/>
      </rPr>
      <t>1, 2</t>
    </r>
  </si>
  <si>
    <r>
      <t>Utbetalda belopp för studiemedel (generellt bidrag) i Sverige, fördelat på 
ålder, stödform, kön och kalenderhalvår, miljoner kronor</t>
    </r>
    <r>
      <rPr>
        <b/>
        <vertAlign val="superscript"/>
        <sz val="10"/>
        <rFont val="Arial"/>
        <family val="2"/>
      </rPr>
      <t>1, 2</t>
    </r>
  </si>
  <si>
    <r>
      <t>Antal utlandsstuderande med studiemedel, fördelat på utbildningsnivå, stödform, kön och kalenderhalvår</t>
    </r>
    <r>
      <rPr>
        <b/>
        <vertAlign val="superscript"/>
        <sz val="10"/>
        <rFont val="Arial"/>
        <family val="2"/>
      </rPr>
      <t>1</t>
    </r>
  </si>
  <si>
    <r>
      <t>Utbetalda belopp för studiemedel till utlandsstuderande, fördelat på 
utbildningsnivå, stödform, kön och kalenderhalvår, miljoner kronor</t>
    </r>
    <r>
      <rPr>
        <b/>
        <vertAlign val="superscript"/>
        <sz val="10"/>
        <rFont val="Arial"/>
        <family val="2"/>
      </rPr>
      <t>1</t>
    </r>
  </si>
  <si>
    <r>
      <t>Utbetalda belopp för studiemedel till utlandsstuderande, fördelat på 
kön, stödform och kalenderhalvår, miljoner kronor</t>
    </r>
    <r>
      <rPr>
        <b/>
        <vertAlign val="superscript"/>
        <sz val="10"/>
        <rFont val="Arial"/>
        <family val="2"/>
      </rPr>
      <t>1</t>
    </r>
  </si>
  <si>
    <r>
      <t>Antal utlandsstuderande med studiemedel, fördelat på ålder, stödform,
kön och kalenderhalvår</t>
    </r>
    <r>
      <rPr>
        <b/>
        <vertAlign val="superscript"/>
        <sz val="10"/>
        <rFont val="Arial"/>
        <family val="2"/>
      </rPr>
      <t>1</t>
    </r>
  </si>
  <si>
    <r>
      <t>Utbetalda belopp för studiemedel till utlandsstuderande, fördelat på ålder, stödform, 
kön och kalenderhalvår, miljoner kronor</t>
    </r>
    <r>
      <rPr>
        <b/>
        <vertAlign val="superscript"/>
        <sz val="10"/>
        <rFont val="Arial"/>
        <family val="2"/>
      </rPr>
      <t>1</t>
    </r>
  </si>
</sst>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_-* #,##0.0\ _k_r_-;\-* #,##0.0\ _k_r_-;_-* &quot;-&quot;??\ _k_r_-;_-@_-"/>
    <numFmt numFmtId="170" formatCode="0.00000"/>
    <numFmt numFmtId="171" formatCode="#,##0.000"/>
    <numFmt numFmtId="172" formatCode="_-* #,##0.0\ _k_r_-;\-* #,##0.0\ _k_r_-;_-* &quot;-&quot;?\ _k_r_-;_-@_-"/>
    <numFmt numFmtId="173" formatCode="#,##0.0000"/>
    <numFmt numFmtId="174" formatCode="#,##0.00000"/>
    <numFmt numFmtId="175" formatCode="#,##0.000000"/>
    <numFmt numFmtId="176" formatCode="#,##0.0000000"/>
    <numFmt numFmtId="177" formatCode="0.0%"/>
    <numFmt numFmtId="178" formatCode="0.0\ %"/>
    <numFmt numFmtId="179" formatCode="0\ %"/>
    <numFmt numFmtId="180" formatCode="_-* #,##0\ _k_r_-;\-* #,##0\ _k_r_-;_-* &quot;-&quot;??\ _k_r_-;_-@_-"/>
    <numFmt numFmtId="181" formatCode="&quot;Ja&quot;;&quot;Ja&quot;;&quot;Nej&quot;"/>
    <numFmt numFmtId="182" formatCode="&quot;Sant&quot;;&quot;Sant&quot;;&quot;Falskt&quot;"/>
    <numFmt numFmtId="183" formatCode="&quot;På&quot;;&quot;På&quot;;&quot;Av&quot;"/>
    <numFmt numFmtId="184" formatCode="[$€-2]\ #,##0.00_);[Red]\([$€-2]\ #,##0.00\)"/>
    <numFmt numFmtId="185" formatCode="#,##0.0;&quot;-&quot;#,##0.0"/>
    <numFmt numFmtId="186" formatCode="0.000000"/>
    <numFmt numFmtId="187" formatCode="0.0000000"/>
    <numFmt numFmtId="188" formatCode="0.00000000"/>
    <numFmt numFmtId="189" formatCode="0.000000000"/>
    <numFmt numFmtId="190" formatCode="0.0000000000"/>
  </numFmts>
  <fonts count="35">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4"/>
      <name val="Arial"/>
      <family val="2"/>
    </font>
    <font>
      <b/>
      <sz val="10"/>
      <name val="Arial"/>
      <family val="2"/>
    </font>
    <font>
      <b/>
      <vertAlign val="superscript"/>
      <sz val="10"/>
      <name val="Arial"/>
      <family val="2"/>
    </font>
    <font>
      <sz val="9"/>
      <name val="Arial"/>
      <family val="2"/>
    </font>
    <font>
      <sz val="8.5"/>
      <name val="Arial"/>
      <family val="2"/>
    </font>
    <font>
      <b/>
      <sz val="9"/>
      <name val="Arial"/>
      <family val="2"/>
    </font>
    <font>
      <sz val="9"/>
      <color indexed="10"/>
      <name val="Arial"/>
      <family val="2"/>
    </font>
    <font>
      <sz val="8.5"/>
      <color indexed="10"/>
      <name val="Arial"/>
      <family val="2"/>
    </font>
    <font>
      <sz val="10"/>
      <color indexed="10"/>
      <name val="Arial"/>
      <family val="2"/>
    </font>
    <font>
      <b/>
      <sz val="9"/>
      <color indexed="8"/>
      <name val="Arial"/>
      <family val="2"/>
    </font>
    <font>
      <b/>
      <sz val="9"/>
      <color indexed="9"/>
      <name val="Arial"/>
      <family val="2"/>
    </font>
    <font>
      <b/>
      <sz val="8.5"/>
      <color indexed="10"/>
      <name val="Arial"/>
      <family val="2"/>
    </font>
    <font>
      <b/>
      <sz val="8.5"/>
      <name val="Arial"/>
      <family val="2"/>
    </font>
    <font>
      <b/>
      <vertAlign val="superscript"/>
      <sz val="9"/>
      <name val="Arial"/>
      <family val="2"/>
    </font>
    <font>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125">
    <xf numFmtId="0" fontId="0" fillId="0" borderId="0" xfId="0" applyAlignment="1">
      <alignment/>
    </xf>
    <xf numFmtId="0" fontId="20" fillId="0" borderId="0" xfId="0" applyFont="1" applyAlignment="1">
      <alignment/>
    </xf>
    <xf numFmtId="0" fontId="21" fillId="0" borderId="0" xfId="0" applyFont="1" applyAlignment="1">
      <alignment/>
    </xf>
    <xf numFmtId="0" fontId="0" fillId="0" borderId="0" xfId="0" applyBorder="1" applyAlignment="1">
      <alignment/>
    </xf>
    <xf numFmtId="0" fontId="21" fillId="0" borderId="10" xfId="0" applyFont="1" applyBorder="1" applyAlignment="1">
      <alignment horizontal="left" wrapText="1"/>
    </xf>
    <xf numFmtId="0" fontId="23" fillId="0" borderId="11" xfId="0" applyFont="1" applyBorder="1" applyAlignment="1">
      <alignment/>
    </xf>
    <xf numFmtId="46" fontId="23" fillId="0" borderId="11" xfId="0" applyNumberFormat="1" applyFont="1" applyBorder="1" applyAlignment="1" quotePrefix="1">
      <alignment horizontal="right"/>
    </xf>
    <xf numFmtId="49" fontId="23" fillId="0" borderId="11" xfId="0" applyNumberFormat="1" applyFont="1" applyBorder="1" applyAlignment="1" quotePrefix="1">
      <alignment horizontal="right"/>
    </xf>
    <xf numFmtId="0" fontId="0" fillId="0" borderId="11" xfId="0" applyBorder="1" applyAlignment="1">
      <alignment/>
    </xf>
    <xf numFmtId="0" fontId="23" fillId="0" borderId="0" xfId="0" applyFont="1" applyBorder="1" applyAlignment="1">
      <alignment wrapText="1"/>
    </xf>
    <xf numFmtId="0" fontId="23" fillId="0" borderId="0" xfId="0" applyFont="1" applyAlignment="1">
      <alignment/>
    </xf>
    <xf numFmtId="165" fontId="23" fillId="0" borderId="0" xfId="0" applyNumberFormat="1" applyFont="1" applyAlignment="1">
      <alignment/>
    </xf>
    <xf numFmtId="165" fontId="0" fillId="0" borderId="0" xfId="0" applyNumberFormat="1" applyAlignment="1">
      <alignment/>
    </xf>
    <xf numFmtId="165" fontId="23" fillId="0" borderId="0" xfId="0" applyNumberFormat="1" applyFont="1" applyFill="1" applyAlignment="1">
      <alignment/>
    </xf>
    <xf numFmtId="0" fontId="23" fillId="0" borderId="10" xfId="0" applyFont="1" applyBorder="1" applyAlignment="1">
      <alignment wrapText="1"/>
    </xf>
    <xf numFmtId="165" fontId="23" fillId="0" borderId="10" xfId="0" applyNumberFormat="1" applyFont="1" applyBorder="1" applyAlignment="1">
      <alignment/>
    </xf>
    <xf numFmtId="166" fontId="23" fillId="0" borderId="10" xfId="0" applyNumberFormat="1" applyFont="1" applyBorder="1" applyAlignment="1">
      <alignment/>
    </xf>
    <xf numFmtId="0" fontId="0" fillId="0" borderId="10" xfId="0" applyBorder="1" applyAlignment="1">
      <alignment/>
    </xf>
    <xf numFmtId="0" fontId="24" fillId="0" borderId="0" xfId="0" applyFont="1" applyBorder="1" applyAlignment="1">
      <alignment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wrapText="1"/>
    </xf>
    <xf numFmtId="0" fontId="0" fillId="0" borderId="0" xfId="0" applyAlignment="1">
      <alignment/>
    </xf>
    <xf numFmtId="0" fontId="0" fillId="0" borderId="0" xfId="0" applyFont="1" applyAlignment="1">
      <alignment/>
    </xf>
    <xf numFmtId="0" fontId="21" fillId="0" borderId="0" xfId="0" applyFont="1" applyBorder="1" applyAlignment="1">
      <alignment wrapText="1"/>
    </xf>
    <xf numFmtId="0" fontId="21" fillId="0" borderId="0" xfId="0" applyFont="1" applyBorder="1" applyAlignment="1">
      <alignment/>
    </xf>
    <xf numFmtId="0" fontId="23" fillId="0" borderId="12" xfId="0" applyFont="1" applyBorder="1" applyAlignment="1">
      <alignment/>
    </xf>
    <xf numFmtId="49" fontId="23" fillId="0" borderId="12" xfId="0" applyNumberFormat="1" applyFont="1" applyBorder="1" applyAlignment="1">
      <alignment horizontal="right"/>
    </xf>
    <xf numFmtId="0" fontId="23" fillId="0" borderId="12" xfId="0" applyFont="1" applyBorder="1" applyAlignment="1" quotePrefix="1">
      <alignment horizontal="right"/>
    </xf>
    <xf numFmtId="0" fontId="23" fillId="0" borderId="10" xfId="0" applyFont="1" applyBorder="1" applyAlignment="1">
      <alignment/>
    </xf>
    <xf numFmtId="0" fontId="23" fillId="0" borderId="10" xfId="0" applyFont="1" applyBorder="1" applyAlignment="1">
      <alignment horizontal="right"/>
    </xf>
    <xf numFmtId="49" fontId="23" fillId="0" borderId="10" xfId="0" applyNumberFormat="1" applyFont="1" applyBorder="1" applyAlignment="1">
      <alignment horizontal="right"/>
    </xf>
    <xf numFmtId="0" fontId="25" fillId="0" borderId="0" xfId="0" applyFont="1" applyAlignment="1">
      <alignment/>
    </xf>
    <xf numFmtId="3" fontId="23" fillId="0" borderId="0" xfId="0" applyNumberFormat="1" applyFont="1" applyAlignment="1">
      <alignment/>
    </xf>
    <xf numFmtId="3" fontId="26" fillId="0" borderId="0" xfId="0" applyNumberFormat="1" applyFont="1" applyAlignment="1">
      <alignment/>
    </xf>
    <xf numFmtId="3" fontId="23" fillId="0" borderId="0" xfId="0" applyNumberFormat="1" applyFont="1" applyFill="1" applyAlignment="1">
      <alignment/>
    </xf>
    <xf numFmtId="0" fontId="26" fillId="0" borderId="0" xfId="0" applyFont="1" applyAlignment="1">
      <alignment/>
    </xf>
    <xf numFmtId="3" fontId="23" fillId="0" borderId="10" xfId="0" applyNumberFormat="1" applyFont="1" applyBorder="1" applyAlignment="1">
      <alignment/>
    </xf>
    <xf numFmtId="3" fontId="26" fillId="0" borderId="10" xfId="0" applyNumberFormat="1" applyFont="1" applyBorder="1" applyAlignment="1">
      <alignment/>
    </xf>
    <xf numFmtId="0" fontId="24" fillId="0" borderId="12" xfId="0" applyFont="1" applyBorder="1" applyAlignment="1">
      <alignment wrapText="1"/>
    </xf>
    <xf numFmtId="0" fontId="0" fillId="0" borderId="12" xfId="0" applyBorder="1" applyAlignment="1">
      <alignment wrapText="1"/>
    </xf>
    <xf numFmtId="0" fontId="0" fillId="0" borderId="12" xfId="0" applyBorder="1" applyAlignment="1">
      <alignment/>
    </xf>
    <xf numFmtId="0" fontId="24" fillId="0" borderId="0" xfId="0" applyFont="1" applyBorder="1" applyAlignment="1">
      <alignment wrapText="1"/>
    </xf>
    <xf numFmtId="0" fontId="0" fillId="0" borderId="0" xfId="0" applyBorder="1" applyAlignment="1">
      <alignment wrapText="1"/>
    </xf>
    <xf numFmtId="0" fontId="21" fillId="0" borderId="10" xfId="0" applyFont="1" applyBorder="1" applyAlignment="1">
      <alignment wrapText="1"/>
    </xf>
    <xf numFmtId="0" fontId="21" fillId="0" borderId="10" xfId="0" applyFont="1" applyBorder="1" applyAlignment="1">
      <alignment/>
    </xf>
    <xf numFmtId="0" fontId="0" fillId="0" borderId="10" xfId="0" applyBorder="1" applyAlignment="1">
      <alignment/>
    </xf>
    <xf numFmtId="165" fontId="26" fillId="0" borderId="0" xfId="0" applyNumberFormat="1" applyFont="1" applyAlignment="1">
      <alignment/>
    </xf>
    <xf numFmtId="3" fontId="26" fillId="0" borderId="0" xfId="0" applyNumberFormat="1" applyFont="1" applyFill="1" applyAlignment="1">
      <alignment/>
    </xf>
    <xf numFmtId="0" fontId="0" fillId="0" borderId="0" xfId="0" applyBorder="1" applyAlignment="1">
      <alignment/>
    </xf>
    <xf numFmtId="0" fontId="0" fillId="0" borderId="0" xfId="0" applyAlignment="1">
      <alignment/>
    </xf>
    <xf numFmtId="0" fontId="23" fillId="0" borderId="11" xfId="0" applyFont="1" applyBorder="1" applyAlignment="1">
      <alignment horizontal="right"/>
    </xf>
    <xf numFmtId="49" fontId="23" fillId="0" borderId="11" xfId="0" applyNumberFormat="1" applyFont="1" applyBorder="1" applyAlignment="1">
      <alignment horizontal="right"/>
    </xf>
    <xf numFmtId="3" fontId="23" fillId="0" borderId="0" xfId="0" applyNumberFormat="1" applyFont="1" applyBorder="1" applyAlignment="1">
      <alignment/>
    </xf>
    <xf numFmtId="3" fontId="0" fillId="0" borderId="0" xfId="0" applyNumberFormat="1" applyAlignment="1">
      <alignment/>
    </xf>
    <xf numFmtId="0" fontId="27" fillId="0" borderId="0" xfId="0" applyFont="1" applyFill="1" applyBorder="1" applyAlignment="1">
      <alignment wrapText="1"/>
    </xf>
    <xf numFmtId="0" fontId="28" fillId="0" borderId="0" xfId="0" applyFont="1" applyFill="1" applyBorder="1" applyAlignment="1">
      <alignment/>
    </xf>
    <xf numFmtId="0" fontId="28" fillId="0" borderId="0" xfId="0" applyFont="1" applyFill="1" applyAlignment="1">
      <alignment/>
    </xf>
    <xf numFmtId="0" fontId="0" fillId="0" borderId="0" xfId="0" applyBorder="1" applyAlignment="1">
      <alignment/>
    </xf>
    <xf numFmtId="3" fontId="0" fillId="0" borderId="0" xfId="0" applyNumberFormat="1" applyBorder="1" applyAlignment="1">
      <alignment/>
    </xf>
    <xf numFmtId="166" fontId="23" fillId="0" borderId="0" xfId="0" applyNumberFormat="1" applyFont="1" applyFill="1" applyAlignment="1">
      <alignment/>
    </xf>
    <xf numFmtId="0" fontId="0" fillId="0" borderId="12" xfId="0" applyFont="1" applyBorder="1" applyAlignment="1">
      <alignment/>
    </xf>
    <xf numFmtId="0" fontId="30" fillId="0" borderId="0" xfId="0" applyNumberFormat="1" applyFont="1" applyAlignment="1">
      <alignment horizontal="left"/>
    </xf>
    <xf numFmtId="0" fontId="23" fillId="0" borderId="0" xfId="0" applyFont="1" applyFill="1" applyAlignment="1">
      <alignment horizontal="right"/>
    </xf>
    <xf numFmtId="3" fontId="23" fillId="0" borderId="0" xfId="0" applyNumberFormat="1" applyFont="1" applyFill="1" applyAlignment="1">
      <alignment horizontal="right"/>
    </xf>
    <xf numFmtId="3" fontId="23" fillId="0" borderId="0" xfId="0" applyNumberFormat="1" applyFont="1" applyAlignment="1">
      <alignment horizontal="right"/>
    </xf>
    <xf numFmtId="0" fontId="0" fillId="0" borderId="0" xfId="0" applyFill="1" applyAlignment="1">
      <alignment/>
    </xf>
    <xf numFmtId="3" fontId="26" fillId="0" borderId="0" xfId="0" applyNumberFormat="1" applyFont="1" applyAlignment="1">
      <alignment horizontal="right"/>
    </xf>
    <xf numFmtId="0" fontId="24"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Alignment="1">
      <alignment/>
    </xf>
    <xf numFmtId="3" fontId="23" fillId="0" borderId="12" xfId="0" applyNumberFormat="1" applyFont="1" applyBorder="1" applyAlignment="1">
      <alignment/>
    </xf>
    <xf numFmtId="0" fontId="30" fillId="0" borderId="0" xfId="0" applyFont="1" applyAlignment="1">
      <alignment horizontal="left"/>
    </xf>
    <xf numFmtId="165" fontId="23" fillId="0" borderId="0" xfId="0" applyNumberFormat="1" applyFont="1" applyFill="1" applyAlignment="1">
      <alignment horizontal="right"/>
    </xf>
    <xf numFmtId="165" fontId="26" fillId="0" borderId="0" xfId="0" applyNumberFormat="1" applyFont="1" applyFill="1" applyAlignment="1">
      <alignment/>
    </xf>
    <xf numFmtId="0" fontId="0" fillId="0" borderId="0" xfId="0" applyFont="1" applyFill="1" applyAlignment="1">
      <alignment/>
    </xf>
    <xf numFmtId="165" fontId="23" fillId="0" borderId="0" xfId="0" applyNumberFormat="1" applyFont="1" applyAlignment="1">
      <alignment horizontal="right"/>
    </xf>
    <xf numFmtId="3" fontId="23" fillId="0" borderId="10" xfId="0" applyNumberFormat="1" applyFont="1" applyFill="1" applyBorder="1" applyAlignment="1">
      <alignment horizontal="right"/>
    </xf>
    <xf numFmtId="0" fontId="0" fillId="0" borderId="12" xfId="0" applyFont="1" applyBorder="1" applyAlignment="1">
      <alignment wrapText="1"/>
    </xf>
    <xf numFmtId="0" fontId="31" fillId="0" borderId="0" xfId="0" applyFont="1" applyBorder="1" applyAlignment="1">
      <alignment/>
    </xf>
    <xf numFmtId="3" fontId="32" fillId="0" borderId="0" xfId="0" applyNumberFormat="1" applyFont="1" applyBorder="1" applyAlignment="1">
      <alignment/>
    </xf>
    <xf numFmtId="46" fontId="23" fillId="0" borderId="12" xfId="0" applyNumberFormat="1" applyFont="1" applyBorder="1" applyAlignment="1" quotePrefix="1">
      <alignment horizontal="right"/>
    </xf>
    <xf numFmtId="49" fontId="23" fillId="0" borderId="12" xfId="0" applyNumberFormat="1" applyFont="1" applyBorder="1" applyAlignment="1" quotePrefix="1">
      <alignment horizontal="right"/>
    </xf>
    <xf numFmtId="166" fontId="23" fillId="0" borderId="0" xfId="0" applyNumberFormat="1" applyFont="1" applyAlignment="1">
      <alignment/>
    </xf>
    <xf numFmtId="166" fontId="26" fillId="0" borderId="0" xfId="0" applyNumberFormat="1" applyFont="1" applyAlignment="1">
      <alignment/>
    </xf>
    <xf numFmtId="166" fontId="23" fillId="0" borderId="0" xfId="0" applyNumberFormat="1" applyFont="1" applyAlignment="1">
      <alignment horizontal="right"/>
    </xf>
    <xf numFmtId="166" fontId="23" fillId="0" borderId="0" xfId="0" applyNumberFormat="1" applyFont="1" applyBorder="1" applyAlignment="1">
      <alignment/>
    </xf>
    <xf numFmtId="0" fontId="23" fillId="0" borderId="0" xfId="0" applyFont="1" applyBorder="1" applyAlignment="1">
      <alignment horizontal="right"/>
    </xf>
    <xf numFmtId="0" fontId="23" fillId="0" borderId="0" xfId="0" applyFont="1" applyFill="1" applyBorder="1" applyAlignment="1">
      <alignment horizontal="right"/>
    </xf>
    <xf numFmtId="3" fontId="23" fillId="0" borderId="0" xfId="0" applyNumberFormat="1" applyFont="1" applyFill="1" applyBorder="1" applyAlignment="1">
      <alignment horizontal="right"/>
    </xf>
    <xf numFmtId="3" fontId="26" fillId="0" borderId="0" xfId="0" applyNumberFormat="1" applyFont="1" applyFill="1" applyBorder="1" applyAlignment="1">
      <alignment/>
    </xf>
    <xf numFmtId="3" fontId="26" fillId="0" borderId="0" xfId="0" applyNumberFormat="1" applyFont="1" applyBorder="1" applyAlignment="1">
      <alignment/>
    </xf>
    <xf numFmtId="0" fontId="31" fillId="0" borderId="0" xfId="0" applyFont="1" applyBorder="1" applyAlignment="1">
      <alignment horizontal="left" wrapText="1"/>
    </xf>
    <xf numFmtId="0" fontId="27" fillId="0" borderId="0" xfId="0" applyFont="1" applyBorder="1" applyAlignment="1">
      <alignment horizontal="left" wrapText="1"/>
    </xf>
    <xf numFmtId="165" fontId="23" fillId="0" borderId="0" xfId="0" applyNumberFormat="1" applyFont="1" applyBorder="1" applyAlignment="1">
      <alignment/>
    </xf>
    <xf numFmtId="165" fontId="23" fillId="0" borderId="0" xfId="0" applyNumberFormat="1" applyFont="1" applyBorder="1" applyAlignment="1">
      <alignment horizontal="right"/>
    </xf>
    <xf numFmtId="165" fontId="26" fillId="0" borderId="0" xfId="0" applyNumberFormat="1" applyFont="1" applyAlignment="1">
      <alignment horizontal="right"/>
    </xf>
    <xf numFmtId="165" fontId="26" fillId="0" borderId="0" xfId="0" applyNumberFormat="1" applyFont="1" applyBorder="1" applyAlignment="1">
      <alignment wrapText="1"/>
    </xf>
    <xf numFmtId="165" fontId="23" fillId="0" borderId="0" xfId="0" applyNumberFormat="1" applyFont="1" applyBorder="1" applyAlignment="1">
      <alignment wrapText="1"/>
    </xf>
    <xf numFmtId="165" fontId="23" fillId="0" borderId="10" xfId="0" applyNumberFormat="1" applyFont="1" applyBorder="1" applyAlignment="1">
      <alignment wrapText="1"/>
    </xf>
    <xf numFmtId="0" fontId="31" fillId="0" borderId="0" xfId="0" applyFont="1" applyBorder="1" applyAlignment="1">
      <alignment horizontal="left" wrapText="1"/>
    </xf>
    <xf numFmtId="49" fontId="25" fillId="0" borderId="0" xfId="0" applyNumberFormat="1" applyFont="1" applyAlignment="1">
      <alignment horizontal="left"/>
    </xf>
    <xf numFmtId="49" fontId="25" fillId="0" borderId="0" xfId="0" applyNumberFormat="1" applyFont="1" applyAlignment="1">
      <alignment/>
    </xf>
    <xf numFmtId="0" fontId="24" fillId="0" borderId="12" xfId="0" applyFont="1" applyBorder="1" applyAlignment="1">
      <alignment horizontal="left" wrapText="1"/>
    </xf>
    <xf numFmtId="0" fontId="21" fillId="0" borderId="0" xfId="0" applyFont="1" applyBorder="1" applyAlignment="1">
      <alignment/>
    </xf>
    <xf numFmtId="3" fontId="23" fillId="0" borderId="0" xfId="0" applyNumberFormat="1" applyFont="1" applyFill="1" applyBorder="1" applyAlignment="1">
      <alignment/>
    </xf>
    <xf numFmtId="0" fontId="23" fillId="0" borderId="0" xfId="0" applyFont="1" applyBorder="1" applyAlignment="1">
      <alignment/>
    </xf>
    <xf numFmtId="0" fontId="23" fillId="0" borderId="10" xfId="0" applyFont="1" applyFill="1" applyBorder="1" applyAlignment="1">
      <alignment/>
    </xf>
    <xf numFmtId="3" fontId="23" fillId="0" borderId="10" xfId="0" applyNumberFormat="1" applyFont="1" applyFill="1" applyBorder="1" applyAlignment="1">
      <alignment/>
    </xf>
    <xf numFmtId="3" fontId="0" fillId="0" borderId="0" xfId="0" applyNumberFormat="1" applyFill="1" applyBorder="1" applyAlignment="1">
      <alignment/>
    </xf>
    <xf numFmtId="0" fontId="0" fillId="0" borderId="0" xfId="0" applyFill="1" applyBorder="1" applyAlignment="1">
      <alignment/>
    </xf>
    <xf numFmtId="0" fontId="21" fillId="0" borderId="0" xfId="0" applyFont="1" applyAlignment="1">
      <alignment/>
    </xf>
    <xf numFmtId="0" fontId="21" fillId="0" borderId="0" xfId="0" applyFont="1" applyAlignment="1">
      <alignment/>
    </xf>
    <xf numFmtId="3" fontId="26" fillId="0" borderId="0" xfId="0" applyNumberFormat="1" applyFont="1" applyFill="1" applyAlignment="1">
      <alignment horizontal="right"/>
    </xf>
    <xf numFmtId="0" fontId="26" fillId="0" borderId="10" xfId="0" applyFont="1" applyBorder="1" applyAlignment="1">
      <alignment/>
    </xf>
    <xf numFmtId="0" fontId="0" fillId="0" borderId="0" xfId="0" applyAlignment="1">
      <alignment horizontal="right"/>
    </xf>
    <xf numFmtId="49" fontId="21" fillId="0" borderId="10" xfId="0" applyNumberFormat="1" applyFont="1" applyBorder="1" applyAlignment="1">
      <alignment wrapText="1"/>
    </xf>
    <xf numFmtId="0" fontId="0" fillId="0" borderId="0" xfId="0" applyAlignment="1">
      <alignment horizontal="left"/>
    </xf>
    <xf numFmtId="0" fontId="24" fillId="0" borderId="0" xfId="0" applyFont="1" applyBorder="1" applyAlignment="1">
      <alignment/>
    </xf>
    <xf numFmtId="0" fontId="34" fillId="0" borderId="0" xfId="0" applyFont="1" applyAlignment="1">
      <alignment/>
    </xf>
    <xf numFmtId="0" fontId="23" fillId="0" borderId="0" xfId="0" applyFont="1" applyFill="1" applyAlignment="1">
      <alignment/>
    </xf>
    <xf numFmtId="0" fontId="26" fillId="0" borderId="0" xfId="0" applyFont="1" applyFill="1" applyAlignment="1">
      <alignment/>
    </xf>
    <xf numFmtId="1" fontId="23" fillId="0" borderId="0" xfId="0" applyNumberFormat="1" applyFont="1" applyFill="1" applyAlignment="1">
      <alignment horizontal="right"/>
    </xf>
    <xf numFmtId="0" fontId="24" fillId="0" borderId="0" xfId="0" applyFont="1" applyBorder="1" applyAlignment="1">
      <alignment/>
    </xf>
    <xf numFmtId="0" fontId="28" fillId="0" borderId="0" xfId="0" applyFon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18"/>
  <sheetViews>
    <sheetView tabSelected="1" zoomScaleSheetLayoutView="75" zoomScalePageLayoutView="0" workbookViewId="0" topLeftCell="A1">
      <selection activeCell="C1" sqref="C1"/>
    </sheetView>
  </sheetViews>
  <sheetFormatPr defaultColWidth="9.140625" defaultRowHeight="12.75"/>
  <cols>
    <col min="1" max="1" width="23.7109375" style="0" customWidth="1"/>
    <col min="2" max="4" width="10.7109375" style="0" customWidth="1"/>
    <col min="5" max="5" width="1.28515625" style="0" customWidth="1"/>
    <col min="6" max="8" width="10.7109375" style="0" customWidth="1"/>
  </cols>
  <sheetData>
    <row r="1" spans="1:2" ht="18">
      <c r="A1" s="1" t="s">
        <v>0</v>
      </c>
      <c r="B1" s="2" t="s">
        <v>1</v>
      </c>
    </row>
    <row r="2" ht="12.75" customHeight="1">
      <c r="A2" s="1"/>
    </row>
    <row r="3" ht="12.75" customHeight="1">
      <c r="A3" s="1"/>
    </row>
    <row r="4" spans="1:3" ht="12.75">
      <c r="A4" s="2" t="s">
        <v>2</v>
      </c>
      <c r="B4" s="3"/>
      <c r="C4" s="3"/>
    </row>
    <row r="5" spans="1:8" ht="24" customHeight="1">
      <c r="A5" s="4" t="s">
        <v>97</v>
      </c>
      <c r="B5" s="4"/>
      <c r="C5" s="4"/>
      <c r="D5" s="4"/>
      <c r="E5" s="4"/>
      <c r="F5" s="4"/>
      <c r="G5" s="4"/>
      <c r="H5" s="4"/>
    </row>
    <row r="6" spans="1:8" ht="15.75" customHeight="1">
      <c r="A6" s="5"/>
      <c r="B6" s="6" t="s">
        <v>3</v>
      </c>
      <c r="C6" s="7" t="s">
        <v>4</v>
      </c>
      <c r="D6" s="6" t="s">
        <v>5</v>
      </c>
      <c r="E6" s="8"/>
      <c r="F6" s="7" t="s">
        <v>6</v>
      </c>
      <c r="G6" s="7" t="s">
        <v>7</v>
      </c>
      <c r="H6" s="7" t="s">
        <v>8</v>
      </c>
    </row>
    <row r="7" spans="1:8" ht="16.5" customHeight="1">
      <c r="A7" s="9" t="s">
        <v>9</v>
      </c>
      <c r="B7" s="10"/>
      <c r="C7" s="10"/>
      <c r="D7" s="10"/>
      <c r="F7" s="10"/>
      <c r="G7" s="10"/>
      <c r="H7" s="10"/>
    </row>
    <row r="8" spans="1:9" ht="12.75" customHeight="1">
      <c r="A8" s="9" t="s">
        <v>10</v>
      </c>
      <c r="B8" s="11">
        <v>4056.689</v>
      </c>
      <c r="C8" s="11">
        <v>3861.569</v>
      </c>
      <c r="D8" s="11">
        <v>4001.643</v>
      </c>
      <c r="F8" s="11">
        <v>3931.038</v>
      </c>
      <c r="G8" s="11">
        <v>4380.18109</v>
      </c>
      <c r="H8" s="11">
        <v>4595.912775</v>
      </c>
      <c r="I8" s="12"/>
    </row>
    <row r="9" spans="1:9" ht="12.75" customHeight="1">
      <c r="A9" s="9" t="s">
        <v>11</v>
      </c>
      <c r="B9" s="11">
        <v>185.966</v>
      </c>
      <c r="C9" s="11">
        <v>173.884</v>
      </c>
      <c r="D9" s="11">
        <v>183.685</v>
      </c>
      <c r="F9" s="11">
        <v>172.858</v>
      </c>
      <c r="G9" s="11">
        <v>195.196076</v>
      </c>
      <c r="H9" s="11">
        <v>192.268032</v>
      </c>
      <c r="I9" s="12"/>
    </row>
    <row r="10" spans="1:9" ht="12.75" customHeight="1">
      <c r="A10" s="9" t="s">
        <v>12</v>
      </c>
      <c r="B10" s="11">
        <v>4911.283</v>
      </c>
      <c r="C10" s="11">
        <v>4764.008</v>
      </c>
      <c r="D10" s="13">
        <v>4826.684</v>
      </c>
      <c r="F10" s="13">
        <v>4832.91</v>
      </c>
      <c r="G10" s="13">
        <v>5237.996136</v>
      </c>
      <c r="H10" s="13">
        <v>5596.280416</v>
      </c>
      <c r="I10" s="12"/>
    </row>
    <row r="11" spans="1:9" ht="12.75" customHeight="1">
      <c r="A11" s="9" t="s">
        <v>13</v>
      </c>
      <c r="B11" s="11">
        <v>219.771</v>
      </c>
      <c r="C11" s="11">
        <v>263.528</v>
      </c>
      <c r="D11" s="11">
        <v>224.034</v>
      </c>
      <c r="F11" s="11">
        <v>275.068</v>
      </c>
      <c r="G11" s="11">
        <v>244.378275</v>
      </c>
      <c r="H11" s="11">
        <v>308.558752</v>
      </c>
      <c r="I11" s="12"/>
    </row>
    <row r="12" spans="1:9" ht="12.75" customHeight="1">
      <c r="A12" s="14" t="s">
        <v>14</v>
      </c>
      <c r="B12" s="15">
        <v>124.748</v>
      </c>
      <c r="C12" s="16">
        <v>112.756</v>
      </c>
      <c r="D12" s="15">
        <v>120.715</v>
      </c>
      <c r="E12" s="17"/>
      <c r="F12" s="16">
        <v>116.197</v>
      </c>
      <c r="G12" s="15">
        <v>131.585439</v>
      </c>
      <c r="H12" s="16">
        <v>129.583911</v>
      </c>
      <c r="I12" s="12"/>
    </row>
    <row r="13" spans="1:8" ht="48" customHeight="1">
      <c r="A13" s="18" t="s">
        <v>15</v>
      </c>
      <c r="B13" s="19"/>
      <c r="C13" s="19"/>
      <c r="D13" s="19"/>
      <c r="E13" s="19"/>
      <c r="F13" s="19"/>
      <c r="G13" s="19"/>
      <c r="H13" s="20"/>
    </row>
    <row r="14" spans="1:8" ht="11.25" customHeight="1">
      <c r="A14" s="21"/>
      <c r="B14" s="3"/>
      <c r="C14" s="3"/>
      <c r="D14" s="3"/>
      <c r="E14" s="3"/>
      <c r="F14" s="3"/>
      <c r="G14" s="3"/>
      <c r="H14" s="22"/>
    </row>
    <row r="15" spans="1:7" s="10" customFormat="1" ht="12.75">
      <c r="A15" s="2" t="s">
        <v>16</v>
      </c>
      <c r="B15" s="2"/>
      <c r="C15" s="2"/>
      <c r="D15" s="2"/>
      <c r="E15" s="2"/>
      <c r="F15" s="23"/>
      <c r="G15" s="23"/>
    </row>
    <row r="16" spans="1:7" s="10" customFormat="1" ht="28.5" customHeight="1">
      <c r="A16" s="24" t="s">
        <v>98</v>
      </c>
      <c r="B16" s="25"/>
      <c r="C16" s="25"/>
      <c r="D16" s="25"/>
      <c r="E16" s="25"/>
      <c r="F16" s="19"/>
      <c r="G16" s="19"/>
    </row>
    <row r="17" spans="1:8" s="10" customFormat="1" ht="15.75" customHeight="1">
      <c r="A17" s="26"/>
      <c r="B17" s="27" t="s">
        <v>7</v>
      </c>
      <c r="C17" s="28"/>
      <c r="D17" s="27"/>
      <c r="E17" s="27"/>
      <c r="F17" s="27" t="s">
        <v>8</v>
      </c>
      <c r="G17" s="27"/>
      <c r="H17" s="27"/>
    </row>
    <row r="18" spans="1:8" s="10" customFormat="1" ht="15.75" customHeight="1">
      <c r="A18" s="29"/>
      <c r="B18" s="30" t="s">
        <v>17</v>
      </c>
      <c r="C18" s="30" t="s">
        <v>18</v>
      </c>
      <c r="D18" s="31" t="s">
        <v>19</v>
      </c>
      <c r="E18" s="31"/>
      <c r="F18" s="30" t="s">
        <v>17</v>
      </c>
      <c r="G18" s="30" t="s">
        <v>18</v>
      </c>
      <c r="H18" s="31" t="s">
        <v>19</v>
      </c>
    </row>
    <row r="19" spans="1:8" s="10" customFormat="1" ht="16.5" customHeight="1">
      <c r="A19" s="32" t="s">
        <v>20</v>
      </c>
      <c r="B19" s="33"/>
      <c r="C19" s="33"/>
      <c r="D19" s="33"/>
      <c r="E19" s="33"/>
      <c r="F19" s="33"/>
      <c r="G19" s="33"/>
      <c r="H19" s="33"/>
    </row>
    <row r="20" spans="1:8" s="10" customFormat="1" ht="12.75" customHeight="1">
      <c r="A20" s="10" t="s">
        <v>10</v>
      </c>
      <c r="B20" s="33">
        <v>11449</v>
      </c>
      <c r="C20" s="33">
        <v>4434</v>
      </c>
      <c r="D20" s="33">
        <f>B20+C20</f>
        <v>15883</v>
      </c>
      <c r="E20" s="34"/>
      <c r="F20" s="33">
        <v>11212</v>
      </c>
      <c r="G20" s="33">
        <v>4485</v>
      </c>
      <c r="H20" s="33">
        <f>F20+G20</f>
        <v>15697</v>
      </c>
    </row>
    <row r="21" spans="1:8" s="10" customFormat="1" ht="12.75" customHeight="1">
      <c r="A21" s="9" t="s">
        <v>11</v>
      </c>
      <c r="B21" s="33">
        <v>7175</v>
      </c>
      <c r="C21" s="33">
        <v>1454</v>
      </c>
      <c r="D21" s="33">
        <f aca="true" t="shared" si="0" ref="D21:D36">B21+C21</f>
        <v>8629</v>
      </c>
      <c r="E21" s="34"/>
      <c r="F21" s="33">
        <v>6898</v>
      </c>
      <c r="G21" s="33">
        <v>1497</v>
      </c>
      <c r="H21" s="35">
        <f aca="true" t="shared" si="1" ref="H21:H36">F21+G21</f>
        <v>8395</v>
      </c>
    </row>
    <row r="22" spans="1:8" s="10" customFormat="1" ht="12.75" customHeight="1">
      <c r="A22" s="10" t="s">
        <v>12</v>
      </c>
      <c r="B22" s="33">
        <v>3258</v>
      </c>
      <c r="C22" s="33">
        <v>1888</v>
      </c>
      <c r="D22" s="33">
        <f>B22+C22</f>
        <v>5146</v>
      </c>
      <c r="E22" s="34"/>
      <c r="F22" s="33">
        <v>3251</v>
      </c>
      <c r="G22" s="33">
        <v>1901</v>
      </c>
      <c r="H22" s="33">
        <f t="shared" si="1"/>
        <v>5152</v>
      </c>
    </row>
    <row r="23" spans="1:8" s="10" customFormat="1" ht="12.75" customHeight="1">
      <c r="A23" s="10" t="s">
        <v>13</v>
      </c>
      <c r="B23" s="33">
        <v>12</v>
      </c>
      <c r="C23" s="33">
        <v>17</v>
      </c>
      <c r="D23" s="33">
        <f>B23+C23</f>
        <v>29</v>
      </c>
      <c r="E23" s="34"/>
      <c r="F23" s="33">
        <v>14</v>
      </c>
      <c r="G23" s="33">
        <v>12</v>
      </c>
      <c r="H23" s="33">
        <f t="shared" si="1"/>
        <v>26</v>
      </c>
    </row>
    <row r="24" spans="1:8" s="10" customFormat="1" ht="12.75" customHeight="1">
      <c r="A24" s="10" t="s">
        <v>14</v>
      </c>
      <c r="B24" s="33">
        <v>101</v>
      </c>
      <c r="C24" s="33">
        <v>88</v>
      </c>
      <c r="D24" s="33">
        <f>B24+C24</f>
        <v>189</v>
      </c>
      <c r="E24" s="34"/>
      <c r="F24" s="33">
        <v>89</v>
      </c>
      <c r="G24" s="33">
        <v>101</v>
      </c>
      <c r="H24" s="33">
        <f t="shared" si="1"/>
        <v>190</v>
      </c>
    </row>
    <row r="25" spans="1:8" s="10" customFormat="1" ht="16.5" customHeight="1">
      <c r="A25" s="32" t="s">
        <v>21</v>
      </c>
      <c r="B25" s="34"/>
      <c r="C25" s="34"/>
      <c r="D25" s="34"/>
      <c r="E25" s="34"/>
      <c r="F25" s="34"/>
      <c r="G25" s="34"/>
      <c r="H25" s="34"/>
    </row>
    <row r="26" spans="1:8" s="10" customFormat="1" ht="12.75" customHeight="1">
      <c r="A26" s="10" t="s">
        <v>10</v>
      </c>
      <c r="B26" s="33">
        <v>40364</v>
      </c>
      <c r="C26" s="33">
        <v>22504</v>
      </c>
      <c r="D26" s="33">
        <f t="shared" si="0"/>
        <v>62868</v>
      </c>
      <c r="E26" s="34"/>
      <c r="F26" s="33">
        <v>43619</v>
      </c>
      <c r="G26" s="33">
        <v>25916</v>
      </c>
      <c r="H26" s="33">
        <f t="shared" si="1"/>
        <v>69535</v>
      </c>
    </row>
    <row r="27" spans="1:8" s="10" customFormat="1" ht="12.75" customHeight="1">
      <c r="A27" s="9" t="s">
        <v>11</v>
      </c>
      <c r="B27" s="33">
        <v>17060</v>
      </c>
      <c r="C27" s="33">
        <v>2866</v>
      </c>
      <c r="D27" s="33">
        <f t="shared" si="0"/>
        <v>19926</v>
      </c>
      <c r="E27" s="34"/>
      <c r="F27" s="33">
        <v>17487</v>
      </c>
      <c r="G27" s="33">
        <v>3243</v>
      </c>
      <c r="H27" s="33">
        <f t="shared" si="1"/>
        <v>20730</v>
      </c>
    </row>
    <row r="28" spans="1:8" s="10" customFormat="1" ht="12.75" customHeight="1">
      <c r="A28" s="10" t="s">
        <v>12</v>
      </c>
      <c r="B28" s="33">
        <v>21757</v>
      </c>
      <c r="C28" s="33">
        <v>12790</v>
      </c>
      <c r="D28" s="33">
        <f t="shared" si="0"/>
        <v>34547</v>
      </c>
      <c r="E28" s="34"/>
      <c r="F28" s="33">
        <v>23348</v>
      </c>
      <c r="G28" s="33">
        <v>14531</v>
      </c>
      <c r="H28" s="33">
        <f t="shared" si="1"/>
        <v>37879</v>
      </c>
    </row>
    <row r="29" spans="1:8" s="10" customFormat="1" ht="12.75" customHeight="1">
      <c r="A29" s="10" t="s">
        <v>13</v>
      </c>
      <c r="B29" s="33">
        <v>858</v>
      </c>
      <c r="C29" s="33">
        <v>543</v>
      </c>
      <c r="D29" s="33">
        <f t="shared" si="0"/>
        <v>1401</v>
      </c>
      <c r="E29" s="34"/>
      <c r="F29" s="33">
        <v>951</v>
      </c>
      <c r="G29" s="33">
        <v>622</v>
      </c>
      <c r="H29" s="33">
        <f t="shared" si="1"/>
        <v>1573</v>
      </c>
    </row>
    <row r="30" spans="1:8" s="10" customFormat="1" ht="12.75" customHeight="1">
      <c r="A30" s="10" t="s">
        <v>14</v>
      </c>
      <c r="B30" s="33">
        <v>1882</v>
      </c>
      <c r="C30" s="33">
        <v>1224</v>
      </c>
      <c r="D30" s="33">
        <f t="shared" si="0"/>
        <v>3106</v>
      </c>
      <c r="E30" s="34"/>
      <c r="F30" s="33">
        <v>1974</v>
      </c>
      <c r="G30" s="33">
        <v>1531</v>
      </c>
      <c r="H30" s="33">
        <f t="shared" si="1"/>
        <v>3505</v>
      </c>
    </row>
    <row r="31" spans="1:8" s="10" customFormat="1" ht="16.5" customHeight="1">
      <c r="A31" s="32" t="s">
        <v>22</v>
      </c>
      <c r="B31" s="34"/>
      <c r="C31" s="34"/>
      <c r="D31" s="33"/>
      <c r="E31" s="34"/>
      <c r="F31" s="34"/>
      <c r="G31" s="34"/>
      <c r="H31" s="33"/>
    </row>
    <row r="32" spans="1:8" s="10" customFormat="1" ht="12.75" customHeight="1">
      <c r="A32" s="10" t="s">
        <v>10</v>
      </c>
      <c r="B32" s="33">
        <v>146432</v>
      </c>
      <c r="C32" s="33">
        <v>97700</v>
      </c>
      <c r="D32" s="33">
        <f t="shared" si="0"/>
        <v>244132</v>
      </c>
      <c r="E32" s="34"/>
      <c r="F32" s="33">
        <v>163084</v>
      </c>
      <c r="G32" s="33">
        <v>111966</v>
      </c>
      <c r="H32" s="33">
        <f t="shared" si="1"/>
        <v>275050</v>
      </c>
    </row>
    <row r="33" spans="1:8" s="10" customFormat="1" ht="12.75" customHeight="1">
      <c r="A33" s="9" t="s">
        <v>11</v>
      </c>
      <c r="B33" s="33">
        <v>26562</v>
      </c>
      <c r="C33" s="33">
        <v>5561</v>
      </c>
      <c r="D33" s="33">
        <f t="shared" si="0"/>
        <v>32123</v>
      </c>
      <c r="E33" s="34"/>
      <c r="F33" s="33">
        <v>28113</v>
      </c>
      <c r="G33" s="33">
        <v>6110</v>
      </c>
      <c r="H33" s="33">
        <f t="shared" si="1"/>
        <v>34223</v>
      </c>
    </row>
    <row r="34" spans="1:8" s="10" customFormat="1" ht="12.75" customHeight="1">
      <c r="A34" s="10" t="s">
        <v>12</v>
      </c>
      <c r="B34" s="33">
        <v>107227</v>
      </c>
      <c r="C34" s="33">
        <v>70729</v>
      </c>
      <c r="D34" s="33">
        <f t="shared" si="0"/>
        <v>177956</v>
      </c>
      <c r="E34" s="34"/>
      <c r="F34" s="33">
        <v>115722</v>
      </c>
      <c r="G34" s="33">
        <v>78910</v>
      </c>
      <c r="H34" s="33">
        <f t="shared" si="1"/>
        <v>194632</v>
      </c>
    </row>
    <row r="35" spans="1:8" s="10" customFormat="1" ht="12.75" customHeight="1">
      <c r="A35" s="10" t="s">
        <v>13</v>
      </c>
      <c r="B35" s="33">
        <v>7301</v>
      </c>
      <c r="C35" s="33">
        <v>4620</v>
      </c>
      <c r="D35" s="33">
        <f t="shared" si="0"/>
        <v>11921</v>
      </c>
      <c r="E35" s="36"/>
      <c r="F35" s="33">
        <v>8255</v>
      </c>
      <c r="G35" s="33">
        <v>5660</v>
      </c>
      <c r="H35" s="33">
        <f t="shared" si="1"/>
        <v>13915</v>
      </c>
    </row>
    <row r="36" spans="1:8" s="10" customFormat="1" ht="12.75" customHeight="1">
      <c r="A36" s="10" t="s">
        <v>14</v>
      </c>
      <c r="B36" s="37">
        <v>8057</v>
      </c>
      <c r="C36" s="37">
        <v>4701</v>
      </c>
      <c r="D36" s="33">
        <f t="shared" si="0"/>
        <v>12758</v>
      </c>
      <c r="E36" s="38">
        <v>8562</v>
      </c>
      <c r="F36" s="37">
        <v>8264</v>
      </c>
      <c r="G36" s="37">
        <v>5112</v>
      </c>
      <c r="H36" s="33">
        <f t="shared" si="1"/>
        <v>13376</v>
      </c>
    </row>
    <row r="37" spans="1:8" ht="15" customHeight="1">
      <c r="A37" s="39" t="s">
        <v>23</v>
      </c>
      <c r="B37" s="40"/>
      <c r="C37" s="40"/>
      <c r="D37" s="40"/>
      <c r="E37" s="41"/>
      <c r="F37" s="41"/>
      <c r="G37" s="41"/>
      <c r="H37" s="41"/>
    </row>
    <row r="38" spans="1:8" ht="12.75" customHeight="1">
      <c r="A38" s="42"/>
      <c r="B38" s="43"/>
      <c r="C38" s="43"/>
      <c r="D38" s="43"/>
      <c r="E38" s="3"/>
      <c r="F38" s="3"/>
      <c r="G38" s="3"/>
      <c r="H38" s="3"/>
    </row>
    <row r="39" spans="1:8" ht="12.75" customHeight="1">
      <c r="A39" s="42"/>
      <c r="B39" s="43"/>
      <c r="C39" s="43"/>
      <c r="D39" s="43"/>
      <c r="E39" s="3"/>
      <c r="F39" s="3"/>
      <c r="G39" s="3"/>
      <c r="H39" s="3"/>
    </row>
    <row r="40" spans="1:8" ht="12.75" customHeight="1">
      <c r="A40" s="42"/>
      <c r="B40" s="43"/>
      <c r="C40" s="43"/>
      <c r="D40" s="43"/>
      <c r="E40" s="3"/>
      <c r="F40" s="3"/>
      <c r="G40" s="3"/>
      <c r="H40" s="3"/>
    </row>
    <row r="41" spans="1:5" ht="12.75">
      <c r="A41" s="2" t="s">
        <v>24</v>
      </c>
      <c r="B41" s="2"/>
      <c r="C41" s="2"/>
      <c r="D41" s="2"/>
      <c r="E41" s="2"/>
    </row>
    <row r="42" spans="1:7" ht="30" customHeight="1">
      <c r="A42" s="44" t="s">
        <v>99</v>
      </c>
      <c r="B42" s="45"/>
      <c r="C42" s="45"/>
      <c r="D42" s="45"/>
      <c r="E42" s="45"/>
      <c r="F42" s="46"/>
      <c r="G42" s="46"/>
    </row>
    <row r="43" spans="1:8" ht="15.75" customHeight="1">
      <c r="A43" s="26"/>
      <c r="B43" s="27" t="s">
        <v>7</v>
      </c>
      <c r="C43" s="28"/>
      <c r="D43" s="27"/>
      <c r="E43" s="27"/>
      <c r="F43" s="27" t="s">
        <v>8</v>
      </c>
      <c r="G43" s="27"/>
      <c r="H43" s="27"/>
    </row>
    <row r="44" spans="1:8" ht="15.75" customHeight="1">
      <c r="A44" s="29"/>
      <c r="B44" s="30" t="s">
        <v>17</v>
      </c>
      <c r="C44" s="30" t="s">
        <v>18</v>
      </c>
      <c r="D44" s="31" t="s">
        <v>19</v>
      </c>
      <c r="E44" s="31"/>
      <c r="F44" s="30" t="s">
        <v>17</v>
      </c>
      <c r="G44" s="30" t="s">
        <v>18</v>
      </c>
      <c r="H44" s="31" t="s">
        <v>19</v>
      </c>
    </row>
    <row r="45" spans="1:8" ht="16.5" customHeight="1">
      <c r="A45" s="32" t="s">
        <v>20</v>
      </c>
      <c r="B45" s="10"/>
      <c r="C45" s="10"/>
      <c r="D45" s="11"/>
      <c r="E45" s="11"/>
      <c r="F45" s="11"/>
      <c r="G45" s="11"/>
      <c r="H45" s="11"/>
    </row>
    <row r="46" spans="1:8" ht="12.75" customHeight="1">
      <c r="A46" s="10" t="s">
        <v>10</v>
      </c>
      <c r="B46" s="13">
        <v>191.7317591</v>
      </c>
      <c r="C46" s="13">
        <v>67.6486965</v>
      </c>
      <c r="D46" s="11">
        <f>B46+C46</f>
        <v>259.3804556</v>
      </c>
      <c r="E46" s="47"/>
      <c r="F46" s="13">
        <v>149.3076896</v>
      </c>
      <c r="G46" s="13">
        <v>55.2139665</v>
      </c>
      <c r="H46" s="11">
        <f>F46+G46</f>
        <v>204.5216561</v>
      </c>
    </row>
    <row r="47" spans="1:8" ht="12.75" customHeight="1">
      <c r="A47" s="9" t="s">
        <v>11</v>
      </c>
      <c r="B47" s="13">
        <v>19.2943203</v>
      </c>
      <c r="C47" s="13">
        <v>3.823812</v>
      </c>
      <c r="D47" s="11">
        <f aca="true" t="shared" si="2" ref="D47:D68">B47+C47</f>
        <v>23.1181323</v>
      </c>
      <c r="E47" s="47"/>
      <c r="F47" s="13">
        <v>16.6093804</v>
      </c>
      <c r="G47" s="13">
        <v>3.5948152</v>
      </c>
      <c r="H47" s="13">
        <f aca="true" t="shared" si="3" ref="H47:H68">F47+G47</f>
        <v>20.2041956</v>
      </c>
    </row>
    <row r="48" spans="1:8" ht="12.75" customHeight="1">
      <c r="A48" s="10" t="s">
        <v>12</v>
      </c>
      <c r="B48" s="13">
        <v>28.2502868</v>
      </c>
      <c r="C48" s="13">
        <v>17.749475</v>
      </c>
      <c r="D48" s="11">
        <f t="shared" si="2"/>
        <v>45.9997618</v>
      </c>
      <c r="E48" s="47"/>
      <c r="F48" s="13">
        <v>30.0937937</v>
      </c>
      <c r="G48" s="13">
        <v>19.6111836</v>
      </c>
      <c r="H48" s="11">
        <f t="shared" si="3"/>
        <v>49.704977299999996</v>
      </c>
    </row>
    <row r="49" spans="1:8" ht="12.75" customHeight="1">
      <c r="A49" s="10" t="s">
        <v>13</v>
      </c>
      <c r="B49" s="13">
        <v>0.0342972</v>
      </c>
      <c r="C49" s="13">
        <v>0.0653417</v>
      </c>
      <c r="D49" s="11">
        <f>B49+C49</f>
        <v>0.0996389</v>
      </c>
      <c r="E49" s="47"/>
      <c r="F49" s="13">
        <v>0.0486257</v>
      </c>
      <c r="G49" s="13">
        <v>0.028573</v>
      </c>
      <c r="H49" s="11">
        <f t="shared" si="3"/>
        <v>0.07719870000000001</v>
      </c>
    </row>
    <row r="50" spans="1:8" ht="12.75" customHeight="1">
      <c r="A50" s="10" t="s">
        <v>14</v>
      </c>
      <c r="B50" s="13">
        <v>0.4525218</v>
      </c>
      <c r="C50" s="13">
        <v>0.4601232</v>
      </c>
      <c r="D50" s="11">
        <f t="shared" si="2"/>
        <v>0.9126449999999999</v>
      </c>
      <c r="E50" s="47"/>
      <c r="F50" s="13">
        <v>0.3944607</v>
      </c>
      <c r="G50" s="13">
        <v>0.5094706</v>
      </c>
      <c r="H50" s="11">
        <f t="shared" si="3"/>
        <v>0.9039313</v>
      </c>
    </row>
    <row r="51" spans="1:8" ht="16.5" customHeight="1">
      <c r="A51" s="32" t="s">
        <v>21</v>
      </c>
      <c r="B51" s="48"/>
      <c r="C51" s="48"/>
      <c r="D51" s="11"/>
      <c r="E51" s="34"/>
      <c r="F51" s="48"/>
      <c r="G51" s="48"/>
      <c r="H51" s="11"/>
    </row>
    <row r="52" spans="1:8" ht="12.75" customHeight="1">
      <c r="A52" s="10" t="s">
        <v>10</v>
      </c>
      <c r="B52" s="13">
        <v>634.8572035</v>
      </c>
      <c r="C52" s="13">
        <v>319.2014117</v>
      </c>
      <c r="D52" s="11">
        <f t="shared" si="2"/>
        <v>954.0586152</v>
      </c>
      <c r="E52" s="47"/>
      <c r="F52" s="13">
        <v>616.1853447</v>
      </c>
      <c r="G52" s="13">
        <v>332.3826523</v>
      </c>
      <c r="H52" s="11">
        <f t="shared" si="3"/>
        <v>948.567997</v>
      </c>
    </row>
    <row r="53" spans="1:8" ht="12.75" customHeight="1">
      <c r="A53" s="9" t="s">
        <v>11</v>
      </c>
      <c r="B53" s="13">
        <v>51.5029188</v>
      </c>
      <c r="C53" s="13">
        <v>7.8793619</v>
      </c>
      <c r="D53" s="11">
        <f t="shared" si="2"/>
        <v>59.3822807</v>
      </c>
      <c r="E53" s="47"/>
      <c r="F53" s="13">
        <v>47.9914336</v>
      </c>
      <c r="G53" s="13">
        <v>8.3823207</v>
      </c>
      <c r="H53" s="11">
        <f t="shared" si="3"/>
        <v>56.3737543</v>
      </c>
    </row>
    <row r="54" spans="1:8" ht="12.75" customHeight="1">
      <c r="A54" s="10" t="s">
        <v>12</v>
      </c>
      <c r="B54" s="13">
        <v>381.3889107</v>
      </c>
      <c r="C54" s="13">
        <v>234.4852349</v>
      </c>
      <c r="D54" s="11">
        <f t="shared" si="2"/>
        <v>615.8741456</v>
      </c>
      <c r="E54" s="47"/>
      <c r="F54" s="13">
        <v>366.4415221</v>
      </c>
      <c r="G54" s="13">
        <v>241.1910385</v>
      </c>
      <c r="H54" s="11">
        <f t="shared" si="3"/>
        <v>607.6325606</v>
      </c>
    </row>
    <row r="55" spans="1:8" ht="12.75" customHeight="1">
      <c r="A55" s="10" t="s">
        <v>13</v>
      </c>
      <c r="B55" s="13">
        <v>14.6623252</v>
      </c>
      <c r="C55" s="13">
        <v>8.7512392</v>
      </c>
      <c r="D55" s="11">
        <f t="shared" si="2"/>
        <v>23.4135644</v>
      </c>
      <c r="E55" s="47"/>
      <c r="F55" s="13">
        <v>15.7319889</v>
      </c>
      <c r="G55" s="13">
        <v>9.2349224</v>
      </c>
      <c r="H55" s="11">
        <f t="shared" si="3"/>
        <v>24.9669113</v>
      </c>
    </row>
    <row r="56" spans="1:8" ht="12.75" customHeight="1">
      <c r="A56" s="10" t="s">
        <v>14</v>
      </c>
      <c r="B56" s="13">
        <v>14.6657783</v>
      </c>
      <c r="C56" s="13">
        <v>9.434713</v>
      </c>
      <c r="D56" s="11">
        <f t="shared" si="2"/>
        <v>24.1004913</v>
      </c>
      <c r="E56" s="47"/>
      <c r="F56" s="13">
        <v>13.734644</v>
      </c>
      <c r="G56" s="13">
        <v>10.7563309</v>
      </c>
      <c r="H56" s="11">
        <f t="shared" si="3"/>
        <v>24.490974899999998</v>
      </c>
    </row>
    <row r="57" spans="1:8" ht="16.5" customHeight="1">
      <c r="A57" s="32" t="s">
        <v>22</v>
      </c>
      <c r="B57" s="48"/>
      <c r="C57" s="48"/>
      <c r="D57" s="11"/>
      <c r="E57" s="34"/>
      <c r="F57" s="48"/>
      <c r="G57" s="48"/>
      <c r="H57" s="11"/>
    </row>
    <row r="58" spans="1:8" ht="12.75" customHeight="1">
      <c r="A58" s="10" t="s">
        <v>10</v>
      </c>
      <c r="B58" s="13">
        <v>1883.3371677</v>
      </c>
      <c r="C58" s="13">
        <v>1283.6277801</v>
      </c>
      <c r="D58" s="11">
        <f t="shared" si="2"/>
        <v>3166.9649478</v>
      </c>
      <c r="E58" s="47"/>
      <c r="F58" s="13">
        <v>2032.5746898</v>
      </c>
      <c r="G58" s="13">
        <v>1409.5583751</v>
      </c>
      <c r="H58" s="11">
        <f t="shared" si="3"/>
        <v>3442.1330649</v>
      </c>
    </row>
    <row r="59" spans="1:8" ht="12.75" customHeight="1">
      <c r="A59" s="9" t="s">
        <v>11</v>
      </c>
      <c r="B59" s="13">
        <v>94.2076309</v>
      </c>
      <c r="C59" s="13">
        <v>18.4869322</v>
      </c>
      <c r="D59" s="11">
        <f t="shared" si="2"/>
        <v>112.6945631</v>
      </c>
      <c r="E59" s="47"/>
      <c r="F59" s="13">
        <v>96.6208315</v>
      </c>
      <c r="G59" s="13">
        <v>19.0704105</v>
      </c>
      <c r="H59" s="11">
        <f t="shared" si="3"/>
        <v>115.69124199999999</v>
      </c>
    </row>
    <row r="60" spans="1:8" ht="12.75" customHeight="1">
      <c r="A60" s="10" t="s">
        <v>12</v>
      </c>
      <c r="B60" s="13">
        <v>2739.5008455</v>
      </c>
      <c r="C60" s="13">
        <v>1837.1845719</v>
      </c>
      <c r="D60" s="11">
        <f t="shared" si="2"/>
        <v>4576.6854174</v>
      </c>
      <c r="E60" s="47"/>
      <c r="F60" s="13">
        <v>2922.3750306</v>
      </c>
      <c r="G60" s="13">
        <v>2017.6872458</v>
      </c>
      <c r="H60" s="11">
        <f t="shared" si="3"/>
        <v>4940.0622764</v>
      </c>
    </row>
    <row r="61" spans="1:8" ht="12.75" customHeight="1">
      <c r="A61" s="10" t="s">
        <v>13</v>
      </c>
      <c r="B61" s="13">
        <v>125.9301224</v>
      </c>
      <c r="C61" s="13">
        <v>93.8431675</v>
      </c>
      <c r="D61" s="11">
        <f t="shared" si="2"/>
        <v>219.7732899</v>
      </c>
      <c r="E61" s="47"/>
      <c r="F61" s="13">
        <v>159.7335786</v>
      </c>
      <c r="G61" s="13">
        <v>123.7695573</v>
      </c>
      <c r="H61" s="11">
        <f t="shared" si="3"/>
        <v>283.50313589999996</v>
      </c>
    </row>
    <row r="62" spans="1:8" ht="12.75" customHeight="1">
      <c r="A62" s="10" t="s">
        <v>14</v>
      </c>
      <c r="B62" s="13">
        <v>66.8604378</v>
      </c>
      <c r="C62" s="13">
        <v>39.6896285</v>
      </c>
      <c r="D62" s="11">
        <f t="shared" si="2"/>
        <v>106.5500663</v>
      </c>
      <c r="E62" s="47"/>
      <c r="F62" s="13">
        <v>64.7001091</v>
      </c>
      <c r="G62" s="13">
        <v>39.4729969</v>
      </c>
      <c r="H62" s="11">
        <f t="shared" si="3"/>
        <v>104.173106</v>
      </c>
    </row>
    <row r="63" spans="1:8" ht="16.5" customHeight="1">
      <c r="A63" s="32" t="s">
        <v>19</v>
      </c>
      <c r="B63" s="34"/>
      <c r="C63" s="34"/>
      <c r="D63" s="11"/>
      <c r="E63" s="34"/>
      <c r="F63" s="34"/>
      <c r="G63" s="34"/>
      <c r="H63" s="11"/>
    </row>
    <row r="64" spans="1:8" ht="12.75" customHeight="1">
      <c r="A64" s="10" t="s">
        <v>10</v>
      </c>
      <c r="B64" s="11">
        <f>B46+B52+B58</f>
        <v>2709.9261303</v>
      </c>
      <c r="C64" s="11">
        <f>C46+C52+C58</f>
        <v>1670.4778883000001</v>
      </c>
      <c r="D64" s="11">
        <f t="shared" si="2"/>
        <v>4380.4040186</v>
      </c>
      <c r="E64" s="11"/>
      <c r="F64" s="11">
        <f aca="true" t="shared" si="4" ref="F64:G68">F46+F52+F58</f>
        <v>2798.0677241</v>
      </c>
      <c r="G64" s="11">
        <f t="shared" si="4"/>
        <v>1797.1549939</v>
      </c>
      <c r="H64" s="11">
        <f>F64+G64</f>
        <v>4595.222718</v>
      </c>
    </row>
    <row r="65" spans="1:11" ht="12.75" customHeight="1">
      <c r="A65" s="9" t="s">
        <v>11</v>
      </c>
      <c r="B65" s="11">
        <f aca="true" t="shared" si="5" ref="B65:C68">B47+B53+B59</f>
        <v>165.00486999999998</v>
      </c>
      <c r="C65" s="11">
        <f t="shared" si="5"/>
        <v>30.190106099999998</v>
      </c>
      <c r="D65" s="11">
        <f t="shared" si="2"/>
        <v>195.1949761</v>
      </c>
      <c r="E65" s="11"/>
      <c r="F65" s="11">
        <f t="shared" si="4"/>
        <v>161.2216455</v>
      </c>
      <c r="G65" s="11">
        <f t="shared" si="4"/>
        <v>31.0475464</v>
      </c>
      <c r="H65" s="11">
        <f t="shared" si="3"/>
        <v>192.2691919</v>
      </c>
      <c r="I65" s="12"/>
      <c r="J65" s="12"/>
      <c r="K65" s="12"/>
    </row>
    <row r="66" spans="1:8" ht="12.75" customHeight="1">
      <c r="A66" s="10" t="s">
        <v>25</v>
      </c>
      <c r="B66" s="11">
        <f t="shared" si="5"/>
        <v>3149.1400430000003</v>
      </c>
      <c r="C66" s="11">
        <f t="shared" si="5"/>
        <v>2089.4192818</v>
      </c>
      <c r="D66" s="11">
        <f t="shared" si="2"/>
        <v>5238.5593248000005</v>
      </c>
      <c r="E66" s="11"/>
      <c r="F66" s="11">
        <f t="shared" si="4"/>
        <v>3318.9103464</v>
      </c>
      <c r="G66" s="11">
        <f t="shared" si="4"/>
        <v>2278.4894679</v>
      </c>
      <c r="H66" s="11">
        <f>F66+G66</f>
        <v>5597.3998143</v>
      </c>
    </row>
    <row r="67" spans="1:8" ht="12.75" customHeight="1">
      <c r="A67" s="10" t="s">
        <v>13</v>
      </c>
      <c r="B67" s="11">
        <f t="shared" si="5"/>
        <v>140.6267448</v>
      </c>
      <c r="C67" s="11">
        <f t="shared" si="5"/>
        <v>102.65974840000001</v>
      </c>
      <c r="D67" s="11">
        <f t="shared" si="2"/>
        <v>243.28649320000002</v>
      </c>
      <c r="E67" s="11"/>
      <c r="F67" s="11">
        <f t="shared" si="4"/>
        <v>175.5141932</v>
      </c>
      <c r="G67" s="11">
        <f t="shared" si="4"/>
        <v>133.0330527</v>
      </c>
      <c r="H67" s="11">
        <f>F67+G67</f>
        <v>308.5472459</v>
      </c>
    </row>
    <row r="68" spans="1:8" ht="12.75" customHeight="1">
      <c r="A68" s="29" t="s">
        <v>14</v>
      </c>
      <c r="B68" s="15">
        <f t="shared" si="5"/>
        <v>81.9787379</v>
      </c>
      <c r="C68" s="15">
        <f t="shared" si="5"/>
        <v>49.5844647</v>
      </c>
      <c r="D68" s="15">
        <f t="shared" si="2"/>
        <v>131.5632026</v>
      </c>
      <c r="E68" s="15">
        <f>E50+E56+E62</f>
        <v>0</v>
      </c>
      <c r="F68" s="15">
        <f t="shared" si="4"/>
        <v>78.8292138</v>
      </c>
      <c r="G68" s="15">
        <f t="shared" si="4"/>
        <v>50.7387984</v>
      </c>
      <c r="H68" s="15">
        <f t="shared" si="3"/>
        <v>129.5680122</v>
      </c>
    </row>
    <row r="69" spans="1:8" ht="15" customHeight="1">
      <c r="A69" s="18" t="s">
        <v>26</v>
      </c>
      <c r="B69" s="49"/>
      <c r="C69" s="49"/>
      <c r="D69" s="49"/>
      <c r="E69" s="49"/>
      <c r="F69" s="50"/>
      <c r="G69" s="50"/>
      <c r="H69" s="50"/>
    </row>
    <row r="70" spans="1:5" ht="14.25" customHeight="1">
      <c r="A70" s="42"/>
      <c r="B70" s="3"/>
      <c r="C70" s="3"/>
      <c r="D70" s="3"/>
      <c r="E70" s="3"/>
    </row>
    <row r="71" spans="1:5" ht="14.25" customHeight="1">
      <c r="A71" s="42"/>
      <c r="B71" s="3"/>
      <c r="C71" s="3"/>
      <c r="D71" s="3"/>
      <c r="E71" s="3"/>
    </row>
    <row r="72" spans="1:7" ht="12.75">
      <c r="A72" s="2" t="s">
        <v>27</v>
      </c>
      <c r="B72" s="2"/>
      <c r="C72" s="2"/>
      <c r="D72" s="2"/>
      <c r="E72" s="2"/>
      <c r="F72" s="2"/>
      <c r="G72" s="2"/>
    </row>
    <row r="73" spans="1:7" ht="13.5" customHeight="1">
      <c r="A73" s="44" t="s">
        <v>28</v>
      </c>
      <c r="B73" s="44"/>
      <c r="C73" s="44"/>
      <c r="D73" s="44"/>
      <c r="E73" s="44"/>
      <c r="F73" s="46"/>
      <c r="G73" s="46"/>
    </row>
    <row r="74" spans="1:8" ht="15.75" customHeight="1">
      <c r="A74" s="51"/>
      <c r="B74" s="7" t="s">
        <v>3</v>
      </c>
      <c r="C74" s="52" t="s">
        <v>4</v>
      </c>
      <c r="D74" s="52" t="s">
        <v>5</v>
      </c>
      <c r="E74" s="52"/>
      <c r="F74" s="52" t="s">
        <v>6</v>
      </c>
      <c r="G74" s="52" t="s">
        <v>7</v>
      </c>
      <c r="H74" s="52" t="s">
        <v>8</v>
      </c>
    </row>
    <row r="75" spans="1:8" ht="16.5" customHeight="1">
      <c r="A75" s="32" t="s">
        <v>17</v>
      </c>
      <c r="B75" s="10"/>
      <c r="C75" s="10"/>
      <c r="D75" s="10"/>
      <c r="E75" s="10"/>
      <c r="F75" s="10"/>
      <c r="G75" s="10"/>
      <c r="H75" s="10"/>
    </row>
    <row r="76" spans="1:8" ht="12.75">
      <c r="A76" s="10" t="s">
        <v>29</v>
      </c>
      <c r="B76" s="33">
        <v>187126</v>
      </c>
      <c r="C76" s="33">
        <v>193184</v>
      </c>
      <c r="D76" s="33">
        <v>184220</v>
      </c>
      <c r="E76" s="33"/>
      <c r="F76" s="33">
        <v>193506</v>
      </c>
      <c r="G76" s="33">
        <v>191489</v>
      </c>
      <c r="H76" s="33">
        <v>211354</v>
      </c>
    </row>
    <row r="77" spans="1:8" ht="12.75">
      <c r="A77" s="9" t="s">
        <v>11</v>
      </c>
      <c r="B77" s="35">
        <v>47198</v>
      </c>
      <c r="C77" s="35">
        <v>47445</v>
      </c>
      <c r="D77" s="35">
        <v>46156</v>
      </c>
      <c r="E77" s="33"/>
      <c r="F77" s="35">
        <v>46692</v>
      </c>
      <c r="G77" s="35">
        <v>47392</v>
      </c>
      <c r="H77" s="35">
        <v>49293</v>
      </c>
    </row>
    <row r="78" spans="1:8" ht="12.75">
      <c r="A78" s="10" t="s">
        <v>12</v>
      </c>
      <c r="B78" s="33">
        <v>130176</v>
      </c>
      <c r="C78" s="33">
        <v>130074</v>
      </c>
      <c r="D78" s="33">
        <v>125678</v>
      </c>
      <c r="E78" s="33"/>
      <c r="F78" s="33">
        <v>129200</v>
      </c>
      <c r="G78" s="33">
        <v>129548</v>
      </c>
      <c r="H78" s="33">
        <v>139628</v>
      </c>
    </row>
    <row r="79" spans="1:8" ht="12.75">
      <c r="A79" s="10" t="s">
        <v>13</v>
      </c>
      <c r="B79" s="33">
        <v>8316</v>
      </c>
      <c r="C79" s="33">
        <v>9003</v>
      </c>
      <c r="D79" s="33">
        <v>8006</v>
      </c>
      <c r="E79" s="33"/>
      <c r="F79" s="33">
        <v>8641</v>
      </c>
      <c r="G79" s="33">
        <v>8154</v>
      </c>
      <c r="H79" s="33">
        <v>9185</v>
      </c>
    </row>
    <row r="80" spans="1:8" ht="12.75">
      <c r="A80" s="10" t="s">
        <v>14</v>
      </c>
      <c r="B80" s="33">
        <v>10246</v>
      </c>
      <c r="C80" s="33">
        <v>10007</v>
      </c>
      <c r="D80" s="33">
        <v>9660</v>
      </c>
      <c r="E80" s="33"/>
      <c r="F80" s="33">
        <v>9988</v>
      </c>
      <c r="G80" s="33">
        <v>9913</v>
      </c>
      <c r="H80" s="33">
        <v>10187</v>
      </c>
    </row>
    <row r="81" spans="1:8" ht="16.5" customHeight="1">
      <c r="A81" s="32" t="s">
        <v>18</v>
      </c>
      <c r="B81" s="33"/>
      <c r="C81" s="33"/>
      <c r="D81" s="33"/>
      <c r="E81" s="33"/>
      <c r="F81" s="34"/>
      <c r="G81" s="34"/>
      <c r="H81" s="34"/>
    </row>
    <row r="82" spans="1:8" ht="12.75">
      <c r="A82" s="10" t="s">
        <v>29</v>
      </c>
      <c r="B82" s="33">
        <v>117912</v>
      </c>
      <c r="C82" s="33">
        <v>119836</v>
      </c>
      <c r="D82" s="33">
        <v>113990</v>
      </c>
      <c r="E82" s="33"/>
      <c r="F82" s="33">
        <v>120144</v>
      </c>
      <c r="G82" s="33">
        <v>122005</v>
      </c>
      <c r="H82" s="33">
        <v>139721</v>
      </c>
    </row>
    <row r="83" spans="1:8" ht="12.75">
      <c r="A83" s="9" t="s">
        <v>11</v>
      </c>
      <c r="B83" s="35">
        <v>9400</v>
      </c>
      <c r="C83" s="35">
        <v>8903</v>
      </c>
      <c r="D83" s="35">
        <v>8743</v>
      </c>
      <c r="E83" s="33"/>
      <c r="F83" s="35">
        <v>8647</v>
      </c>
      <c r="G83" s="35">
        <v>9248</v>
      </c>
      <c r="H83" s="35">
        <v>10232</v>
      </c>
    </row>
    <row r="84" spans="1:8" ht="12.75">
      <c r="A84" s="10" t="s">
        <v>12</v>
      </c>
      <c r="B84" s="33">
        <v>83216</v>
      </c>
      <c r="C84" s="33">
        <v>81860</v>
      </c>
      <c r="D84" s="33">
        <v>79545</v>
      </c>
      <c r="E84" s="33"/>
      <c r="F84" s="33">
        <v>81567</v>
      </c>
      <c r="G84" s="33">
        <v>84024</v>
      </c>
      <c r="H84" s="33">
        <v>93973</v>
      </c>
    </row>
    <row r="85" spans="1:8" ht="12.75">
      <c r="A85" s="10" t="s">
        <v>13</v>
      </c>
      <c r="B85" s="33">
        <v>4959</v>
      </c>
      <c r="C85" s="33">
        <v>5538</v>
      </c>
      <c r="D85" s="33">
        <v>4850</v>
      </c>
      <c r="E85" s="33"/>
      <c r="F85" s="33">
        <v>5494</v>
      </c>
      <c r="G85" s="33">
        <v>5163</v>
      </c>
      <c r="H85" s="33">
        <v>6282</v>
      </c>
    </row>
    <row r="86" spans="1:8" ht="12.75">
      <c r="A86" s="10" t="s">
        <v>14</v>
      </c>
      <c r="B86" s="33">
        <v>5760</v>
      </c>
      <c r="C86" s="33">
        <v>5503</v>
      </c>
      <c r="D86" s="33">
        <v>5544</v>
      </c>
      <c r="E86" s="33"/>
      <c r="F86" s="33">
        <v>5615</v>
      </c>
      <c r="G86" s="33">
        <v>5930</v>
      </c>
      <c r="H86" s="33">
        <v>6656</v>
      </c>
    </row>
    <row r="87" spans="1:8" ht="16.5" customHeight="1">
      <c r="A87" s="32" t="s">
        <v>19</v>
      </c>
      <c r="B87" s="33"/>
      <c r="C87" s="33"/>
      <c r="D87" s="34"/>
      <c r="E87" s="33"/>
      <c r="F87" s="34"/>
      <c r="G87" s="34"/>
      <c r="H87" s="34"/>
    </row>
    <row r="88" spans="1:16" ht="12.75">
      <c r="A88" s="10" t="s">
        <v>29</v>
      </c>
      <c r="B88" s="53">
        <f aca="true" t="shared" si="6" ref="B88:D92">B76+B82</f>
        <v>305038</v>
      </c>
      <c r="C88" s="53">
        <f t="shared" si="6"/>
        <v>313020</v>
      </c>
      <c r="D88" s="53">
        <f t="shared" si="6"/>
        <v>298210</v>
      </c>
      <c r="E88" s="53"/>
      <c r="F88" s="53">
        <f>F76+F82</f>
        <v>313650</v>
      </c>
      <c r="G88" s="53">
        <f>G76+G82</f>
        <v>313494</v>
      </c>
      <c r="H88" s="53">
        <f>H76+H82</f>
        <v>351075</v>
      </c>
      <c r="J88" s="54"/>
      <c r="K88" s="54"/>
      <c r="L88" s="54"/>
      <c r="M88" s="54"/>
      <c r="N88" s="54"/>
      <c r="O88" s="54"/>
      <c r="P88" s="54"/>
    </row>
    <row r="89" spans="1:16" ht="12.75">
      <c r="A89" s="9" t="s">
        <v>11</v>
      </c>
      <c r="B89" s="53">
        <f t="shared" si="6"/>
        <v>56598</v>
      </c>
      <c r="C89" s="53">
        <f t="shared" si="6"/>
        <v>56348</v>
      </c>
      <c r="D89" s="53">
        <f t="shared" si="6"/>
        <v>54899</v>
      </c>
      <c r="E89" s="33"/>
      <c r="F89" s="53">
        <f>F77+F83</f>
        <v>55339</v>
      </c>
      <c r="G89" s="53">
        <f>G77+G83</f>
        <v>56640</v>
      </c>
      <c r="H89" s="53">
        <f aca="true" t="shared" si="7" ref="G89:H92">H77+H83</f>
        <v>59525</v>
      </c>
      <c r="J89" s="54"/>
      <c r="K89" s="54"/>
      <c r="L89" s="54"/>
      <c r="M89" s="54"/>
      <c r="N89" s="54"/>
      <c r="O89" s="54"/>
      <c r="P89" s="54"/>
    </row>
    <row r="90" spans="1:16" ht="12.75">
      <c r="A90" s="10" t="s">
        <v>12</v>
      </c>
      <c r="B90" s="53">
        <f t="shared" si="6"/>
        <v>213392</v>
      </c>
      <c r="C90" s="53">
        <f t="shared" si="6"/>
        <v>211934</v>
      </c>
      <c r="D90" s="53">
        <f t="shared" si="6"/>
        <v>205223</v>
      </c>
      <c r="E90" s="53"/>
      <c r="F90" s="53">
        <f>F78+F84</f>
        <v>210767</v>
      </c>
      <c r="G90" s="53">
        <f t="shared" si="7"/>
        <v>213572</v>
      </c>
      <c r="H90" s="53">
        <f t="shared" si="7"/>
        <v>233601</v>
      </c>
      <c r="J90" s="54"/>
      <c r="K90" s="54"/>
      <c r="L90" s="54"/>
      <c r="M90" s="54"/>
      <c r="N90" s="54"/>
      <c r="O90" s="54"/>
      <c r="P90" s="54"/>
    </row>
    <row r="91" spans="1:16" ht="12.75">
      <c r="A91" s="10" t="s">
        <v>13</v>
      </c>
      <c r="B91" s="53">
        <f t="shared" si="6"/>
        <v>13275</v>
      </c>
      <c r="C91" s="53">
        <f t="shared" si="6"/>
        <v>14541</v>
      </c>
      <c r="D91" s="53">
        <f t="shared" si="6"/>
        <v>12856</v>
      </c>
      <c r="E91" s="53"/>
      <c r="F91" s="53">
        <f>F79+F85</f>
        <v>14135</v>
      </c>
      <c r="G91" s="53">
        <f t="shared" si="7"/>
        <v>13317</v>
      </c>
      <c r="H91" s="53">
        <f>H79+H85</f>
        <v>15467</v>
      </c>
      <c r="J91" s="54"/>
      <c r="K91" s="54"/>
      <c r="L91" s="54"/>
      <c r="M91" s="54"/>
      <c r="N91" s="54"/>
      <c r="O91" s="54"/>
      <c r="P91" s="54"/>
    </row>
    <row r="92" spans="1:16" ht="12.75">
      <c r="A92" s="29" t="s">
        <v>14</v>
      </c>
      <c r="B92" s="37">
        <f t="shared" si="6"/>
        <v>16006</v>
      </c>
      <c r="C92" s="37">
        <f t="shared" si="6"/>
        <v>15510</v>
      </c>
      <c r="D92" s="37">
        <f t="shared" si="6"/>
        <v>15204</v>
      </c>
      <c r="E92" s="37"/>
      <c r="F92" s="37">
        <f>F80+F86</f>
        <v>15603</v>
      </c>
      <c r="G92" s="37">
        <f t="shared" si="7"/>
        <v>15843</v>
      </c>
      <c r="H92" s="37">
        <f t="shared" si="7"/>
        <v>16843</v>
      </c>
      <c r="J92" s="54"/>
      <c r="K92" s="54"/>
      <c r="L92" s="54"/>
      <c r="M92" s="54"/>
      <c r="N92" s="54"/>
      <c r="O92" s="54"/>
      <c r="P92" s="54"/>
    </row>
    <row r="93" spans="1:8" ht="15" customHeight="1">
      <c r="A93" s="55"/>
      <c r="B93" s="56"/>
      <c r="C93" s="56"/>
      <c r="D93" s="56"/>
      <c r="E93" s="56"/>
      <c r="F93" s="57"/>
      <c r="G93" s="57"/>
      <c r="H93" s="57"/>
    </row>
    <row r="94" spans="1:7" ht="12.75">
      <c r="A94" s="58"/>
      <c r="B94" s="59"/>
      <c r="C94" s="59"/>
      <c r="D94" s="59"/>
      <c r="E94" s="59"/>
      <c r="F94" s="59"/>
      <c r="G94" s="59"/>
    </row>
    <row r="95" spans="1:7" ht="12.75">
      <c r="A95" s="58"/>
      <c r="B95" s="59"/>
      <c r="C95" s="59"/>
      <c r="D95" s="59"/>
      <c r="E95" s="59"/>
      <c r="F95" s="59"/>
      <c r="G95" s="59"/>
    </row>
    <row r="96" spans="1:5" ht="12.75">
      <c r="A96" s="58"/>
      <c r="B96" s="59"/>
      <c r="C96" s="59"/>
      <c r="D96" s="59"/>
      <c r="E96" s="59"/>
    </row>
    <row r="97" ht="12.75">
      <c r="A97" s="2" t="s">
        <v>30</v>
      </c>
    </row>
    <row r="98" spans="1:7" ht="30" customHeight="1">
      <c r="A98" s="44" t="s">
        <v>100</v>
      </c>
      <c r="B98" s="44"/>
      <c r="C98" s="44"/>
      <c r="D98" s="44"/>
      <c r="E98" s="44"/>
      <c r="F98" s="46"/>
      <c r="G98" s="46"/>
    </row>
    <row r="99" spans="1:8" ht="15.75" customHeight="1">
      <c r="A99" s="51"/>
      <c r="B99" s="7" t="s">
        <v>3</v>
      </c>
      <c r="C99" s="7" t="s">
        <v>4</v>
      </c>
      <c r="D99" s="7" t="s">
        <v>5</v>
      </c>
      <c r="E99" s="52"/>
      <c r="F99" s="7" t="s">
        <v>6</v>
      </c>
      <c r="G99" s="7" t="s">
        <v>7</v>
      </c>
      <c r="H99" s="7" t="s">
        <v>8</v>
      </c>
    </row>
    <row r="100" spans="1:8" ht="16.5" customHeight="1">
      <c r="A100" s="32" t="s">
        <v>17</v>
      </c>
      <c r="B100" s="33"/>
      <c r="C100" s="33"/>
      <c r="D100" s="33"/>
      <c r="E100" s="33"/>
      <c r="F100" s="33"/>
      <c r="G100" s="33"/>
      <c r="H100" s="33"/>
    </row>
    <row r="101" spans="1:8" ht="12.75">
      <c r="A101" s="10" t="s">
        <v>29</v>
      </c>
      <c r="B101" s="11">
        <v>2536.4</v>
      </c>
      <c r="C101" s="11">
        <v>2428.6</v>
      </c>
      <c r="D101" s="11">
        <v>2511.768</v>
      </c>
      <c r="E101" s="11"/>
      <c r="F101" s="11">
        <v>2455.329</v>
      </c>
      <c r="G101" s="11">
        <v>2709.926130332</v>
      </c>
      <c r="H101" s="11">
        <v>2798.0677241</v>
      </c>
    </row>
    <row r="102" spans="1:8" ht="12.75">
      <c r="A102" s="9" t="s">
        <v>11</v>
      </c>
      <c r="B102" s="60">
        <v>157.3</v>
      </c>
      <c r="C102" s="60">
        <v>148.6</v>
      </c>
      <c r="D102" s="60">
        <v>155.97</v>
      </c>
      <c r="E102" s="33"/>
      <c r="F102" s="60">
        <v>147.468</v>
      </c>
      <c r="G102" s="60">
        <v>165.01242407</v>
      </c>
      <c r="H102" s="60">
        <v>161.221645522</v>
      </c>
    </row>
    <row r="103" spans="1:8" ht="12.75">
      <c r="A103" s="10" t="s">
        <v>12</v>
      </c>
      <c r="B103" s="11">
        <v>2984.2</v>
      </c>
      <c r="C103" s="11">
        <v>2920.9</v>
      </c>
      <c r="D103" s="11">
        <v>2929.6</v>
      </c>
      <c r="E103" s="11"/>
      <c r="F103" s="11">
        <v>2942.752</v>
      </c>
      <c r="G103" s="11">
        <v>3149.140042929</v>
      </c>
      <c r="H103" s="11">
        <v>3318.910346374</v>
      </c>
    </row>
    <row r="104" spans="1:8" ht="12.75">
      <c r="A104" s="10" t="s">
        <v>13</v>
      </c>
      <c r="B104" s="11">
        <v>130.8</v>
      </c>
      <c r="C104" s="11">
        <v>157.3</v>
      </c>
      <c r="D104" s="11">
        <v>132.059</v>
      </c>
      <c r="E104" s="11"/>
      <c r="F104" s="11">
        <v>160.48</v>
      </c>
      <c r="G104" s="11">
        <v>140.626744739</v>
      </c>
      <c r="H104" s="11">
        <v>175.514193207</v>
      </c>
    </row>
    <row r="105" spans="1:8" ht="12.75">
      <c r="A105" s="10" t="s">
        <v>14</v>
      </c>
      <c r="B105" s="11">
        <v>79.7</v>
      </c>
      <c r="C105" s="11">
        <v>73.1</v>
      </c>
      <c r="D105" s="11">
        <v>76.394</v>
      </c>
      <c r="E105" s="11"/>
      <c r="F105" s="11">
        <v>74.625</v>
      </c>
      <c r="G105" s="11">
        <v>81.978737916</v>
      </c>
      <c r="H105" s="11">
        <v>78.829213708</v>
      </c>
    </row>
    <row r="106" spans="1:8" ht="16.5" customHeight="1">
      <c r="A106" s="32" t="s">
        <v>18</v>
      </c>
      <c r="B106" s="11"/>
      <c r="C106" s="11"/>
      <c r="D106" s="11"/>
      <c r="E106" s="11"/>
      <c r="F106" s="47"/>
      <c r="G106" s="47"/>
      <c r="H106" s="47"/>
    </row>
    <row r="107" spans="1:8" ht="12.75">
      <c r="A107" s="10" t="s">
        <v>29</v>
      </c>
      <c r="B107" s="11">
        <v>1529.7</v>
      </c>
      <c r="C107" s="11">
        <v>1449</v>
      </c>
      <c r="D107" s="11">
        <v>1489.723</v>
      </c>
      <c r="E107" s="11"/>
      <c r="F107" s="11">
        <v>1475.675</v>
      </c>
      <c r="G107" s="11">
        <v>1670.47788835</v>
      </c>
      <c r="H107" s="11">
        <v>1797.154993932</v>
      </c>
    </row>
    <row r="108" spans="1:8" ht="12.75">
      <c r="A108" s="9" t="s">
        <v>11</v>
      </c>
      <c r="B108" s="60">
        <v>29.3</v>
      </c>
      <c r="C108" s="60">
        <v>26.2</v>
      </c>
      <c r="D108" s="60">
        <v>27.715</v>
      </c>
      <c r="E108" s="33"/>
      <c r="F108" s="60">
        <v>25.417</v>
      </c>
      <c r="G108" s="60">
        <v>30.190106106</v>
      </c>
      <c r="H108" s="60">
        <v>31.047546468</v>
      </c>
    </row>
    <row r="109" spans="1:8" ht="12.75">
      <c r="A109" s="10" t="s">
        <v>12</v>
      </c>
      <c r="B109" s="11">
        <v>1943.5</v>
      </c>
      <c r="C109" s="11">
        <v>1865.6</v>
      </c>
      <c r="D109" s="11">
        <v>1897.785</v>
      </c>
      <c r="E109" s="11"/>
      <c r="F109" s="11">
        <v>1891.264</v>
      </c>
      <c r="G109" s="11">
        <v>2089.419281819</v>
      </c>
      <c r="H109" s="11">
        <v>2278.489467799</v>
      </c>
    </row>
    <row r="110" spans="1:8" ht="12.75">
      <c r="A110" s="10" t="s">
        <v>13</v>
      </c>
      <c r="B110" s="11">
        <v>90.7</v>
      </c>
      <c r="C110" s="11">
        <v>108.6</v>
      </c>
      <c r="D110" s="11">
        <v>92.203</v>
      </c>
      <c r="E110" s="11"/>
      <c r="F110" s="11">
        <v>113.892</v>
      </c>
      <c r="G110" s="11">
        <v>102.659748387</v>
      </c>
      <c r="H110" s="11">
        <v>133.033052772</v>
      </c>
    </row>
    <row r="111" spans="1:8" ht="12.75">
      <c r="A111" s="10" t="s">
        <v>14</v>
      </c>
      <c r="B111" s="11">
        <v>45.3</v>
      </c>
      <c r="C111" s="11">
        <v>40.1</v>
      </c>
      <c r="D111" s="11">
        <v>44.352</v>
      </c>
      <c r="E111" s="11"/>
      <c r="F111" s="11">
        <v>41.577</v>
      </c>
      <c r="G111" s="11">
        <v>49.584464765</v>
      </c>
      <c r="H111" s="11">
        <v>50.738798433</v>
      </c>
    </row>
    <row r="112" spans="1:8" ht="16.5" customHeight="1">
      <c r="A112" s="32" t="s">
        <v>19</v>
      </c>
      <c r="B112" s="11"/>
      <c r="C112" s="11"/>
      <c r="D112" s="47"/>
      <c r="E112" s="11"/>
      <c r="F112" s="47"/>
      <c r="G112" s="47"/>
      <c r="H112" s="47"/>
    </row>
    <row r="113" spans="1:8" ht="12.75">
      <c r="A113" s="10" t="s">
        <v>29</v>
      </c>
      <c r="B113" s="11">
        <f aca="true" t="shared" si="8" ref="B113:D117">B101+B107</f>
        <v>4066.1000000000004</v>
      </c>
      <c r="C113" s="11">
        <f t="shared" si="8"/>
        <v>3877.6</v>
      </c>
      <c r="D113" s="11">
        <f t="shared" si="8"/>
        <v>4001.491</v>
      </c>
      <c r="E113" s="11">
        <f>E101+E107</f>
        <v>0</v>
      </c>
      <c r="F113" s="11">
        <f>F101+F107</f>
        <v>3931.004</v>
      </c>
      <c r="G113" s="11">
        <f>G101+G107</f>
        <v>4380.404018682</v>
      </c>
      <c r="H113" s="11">
        <f>H101+H107</f>
        <v>4595.222718032</v>
      </c>
    </row>
    <row r="114" spans="1:11" ht="12.75">
      <c r="A114" s="9" t="s">
        <v>11</v>
      </c>
      <c r="B114" s="11">
        <f t="shared" si="8"/>
        <v>186.60000000000002</v>
      </c>
      <c r="C114" s="11">
        <f t="shared" si="8"/>
        <v>174.79999999999998</v>
      </c>
      <c r="D114" s="11">
        <f t="shared" si="8"/>
        <v>183.685</v>
      </c>
      <c r="E114" s="33"/>
      <c r="F114" s="11">
        <f>F102+F108</f>
        <v>172.885</v>
      </c>
      <c r="G114" s="11">
        <f aca="true" t="shared" si="9" ref="G114:H117">G102+G108</f>
        <v>195.202530176</v>
      </c>
      <c r="H114" s="11">
        <f t="shared" si="9"/>
        <v>192.26919199</v>
      </c>
      <c r="I114" s="12"/>
      <c r="J114" s="12"/>
      <c r="K114" s="12"/>
    </row>
    <row r="115" spans="1:8" ht="12.75">
      <c r="A115" s="10" t="s">
        <v>12</v>
      </c>
      <c r="B115" s="11">
        <f t="shared" si="8"/>
        <v>4927.7</v>
      </c>
      <c r="C115" s="11">
        <f t="shared" si="8"/>
        <v>4786.5</v>
      </c>
      <c r="D115" s="11">
        <f t="shared" si="8"/>
        <v>4827.385</v>
      </c>
      <c r="E115" s="11">
        <f>E103+E109</f>
        <v>0</v>
      </c>
      <c r="F115" s="11">
        <f>F103+F109</f>
        <v>4834.016</v>
      </c>
      <c r="G115" s="11">
        <f t="shared" si="9"/>
        <v>5238.559324748</v>
      </c>
      <c r="H115" s="11">
        <f t="shared" si="9"/>
        <v>5597.399814173</v>
      </c>
    </row>
    <row r="116" spans="1:8" ht="12.75">
      <c r="A116" s="10" t="s">
        <v>13</v>
      </c>
      <c r="B116" s="11">
        <f t="shared" si="8"/>
        <v>221.5</v>
      </c>
      <c r="C116" s="11">
        <f t="shared" si="8"/>
        <v>265.9</v>
      </c>
      <c r="D116" s="11">
        <f t="shared" si="8"/>
        <v>224.262</v>
      </c>
      <c r="E116" s="11">
        <f>E104+E110</f>
        <v>0</v>
      </c>
      <c r="F116" s="11">
        <f>F104+F110</f>
        <v>274.37199999999996</v>
      </c>
      <c r="G116" s="11">
        <f t="shared" si="9"/>
        <v>243.28649312599998</v>
      </c>
      <c r="H116" s="11">
        <f t="shared" si="9"/>
        <v>308.54724597899997</v>
      </c>
    </row>
    <row r="117" spans="1:8" ht="12.75">
      <c r="A117" s="29" t="s">
        <v>14</v>
      </c>
      <c r="B117" s="11">
        <f t="shared" si="8"/>
        <v>125</v>
      </c>
      <c r="C117" s="15">
        <f t="shared" si="8"/>
        <v>113.19999999999999</v>
      </c>
      <c r="D117" s="11">
        <f t="shared" si="8"/>
        <v>120.74600000000001</v>
      </c>
      <c r="E117" s="11">
        <f>E105+E111</f>
        <v>0</v>
      </c>
      <c r="F117" s="15">
        <f>F105+F111</f>
        <v>116.202</v>
      </c>
      <c r="G117" s="11">
        <f>G105+G111</f>
        <v>131.563202681</v>
      </c>
      <c r="H117" s="15">
        <f t="shared" si="9"/>
        <v>129.568012141</v>
      </c>
    </row>
    <row r="118" spans="1:7" ht="14.25" customHeight="1">
      <c r="A118" s="39" t="s">
        <v>26</v>
      </c>
      <c r="B118" s="61"/>
      <c r="C118" s="61"/>
      <c r="D118" s="61"/>
      <c r="E118" s="61"/>
      <c r="F118" s="61"/>
      <c r="G118" s="61"/>
    </row>
    <row r="119" spans="1:5" ht="12.75">
      <c r="A119" s="42"/>
      <c r="B119" s="3"/>
      <c r="C119" s="3"/>
      <c r="D119" s="3"/>
      <c r="E119" s="3"/>
    </row>
    <row r="120" spans="1:5" ht="12.75">
      <c r="A120" s="42"/>
      <c r="B120" s="3"/>
      <c r="C120" s="3"/>
      <c r="D120" s="3"/>
      <c r="E120" s="3"/>
    </row>
    <row r="121" spans="1:7" ht="12.75">
      <c r="A121" s="2" t="s">
        <v>31</v>
      </c>
      <c r="B121" s="2"/>
      <c r="C121" s="2"/>
      <c r="D121" s="2"/>
      <c r="E121" s="2"/>
      <c r="F121" s="2"/>
      <c r="G121" s="2"/>
    </row>
    <row r="122" spans="1:8" ht="12.75">
      <c r="A122" s="4" t="s">
        <v>32</v>
      </c>
      <c r="B122" s="4"/>
      <c r="C122" s="4"/>
      <c r="D122" s="4"/>
      <c r="E122" s="4"/>
      <c r="F122" s="4"/>
      <c r="G122" s="4"/>
      <c r="H122" s="4"/>
    </row>
    <row r="123" spans="1:8" ht="15" customHeight="1">
      <c r="A123" s="26"/>
      <c r="B123" s="27" t="s">
        <v>7</v>
      </c>
      <c r="C123" s="28"/>
      <c r="D123" s="27"/>
      <c r="E123" s="27"/>
      <c r="F123" s="27" t="s">
        <v>8</v>
      </c>
      <c r="G123" s="27"/>
      <c r="H123" s="27"/>
    </row>
    <row r="124" spans="1:8" ht="14.25" customHeight="1">
      <c r="A124" s="29"/>
      <c r="B124" s="30" t="s">
        <v>17</v>
      </c>
      <c r="C124" s="30" t="s">
        <v>18</v>
      </c>
      <c r="D124" s="31" t="s">
        <v>19</v>
      </c>
      <c r="E124" s="31"/>
      <c r="F124" s="30" t="s">
        <v>17</v>
      </c>
      <c r="G124" s="30" t="s">
        <v>18</v>
      </c>
      <c r="H124" s="31" t="s">
        <v>19</v>
      </c>
    </row>
    <row r="125" spans="1:8" ht="16.5" customHeight="1">
      <c r="A125" s="62" t="s">
        <v>101</v>
      </c>
      <c r="B125" s="10"/>
      <c r="C125" s="33"/>
      <c r="D125" s="33"/>
      <c r="E125" s="33"/>
      <c r="F125" s="33"/>
      <c r="G125" s="33"/>
      <c r="H125" s="10"/>
    </row>
    <row r="126" spans="1:8" ht="12" customHeight="1">
      <c r="A126" s="10" t="s">
        <v>29</v>
      </c>
      <c r="B126" s="10">
        <v>652</v>
      </c>
      <c r="C126" s="33">
        <v>357</v>
      </c>
      <c r="D126" s="33">
        <f>B126+C126</f>
        <v>1009</v>
      </c>
      <c r="E126" s="33"/>
      <c r="F126" s="33">
        <v>11658</v>
      </c>
      <c r="G126" s="33">
        <v>9822</v>
      </c>
      <c r="H126" s="33">
        <f>F126+G126</f>
        <v>21480</v>
      </c>
    </row>
    <row r="127" spans="1:8" ht="12.75" customHeight="1">
      <c r="A127" s="9" t="s">
        <v>11</v>
      </c>
      <c r="B127" s="63" t="s">
        <v>33</v>
      </c>
      <c r="C127" s="64" t="s">
        <v>33</v>
      </c>
      <c r="D127" s="65" t="s">
        <v>33</v>
      </c>
      <c r="E127" s="35"/>
      <c r="F127" s="64">
        <v>5</v>
      </c>
      <c r="G127" s="64">
        <v>3</v>
      </c>
      <c r="H127" s="33">
        <f>SUM(F127:G127)</f>
        <v>8</v>
      </c>
    </row>
    <row r="128" spans="1:9" ht="12" customHeight="1">
      <c r="A128" s="10" t="s">
        <v>12</v>
      </c>
      <c r="B128" s="10">
        <v>312</v>
      </c>
      <c r="C128" s="33">
        <v>152</v>
      </c>
      <c r="D128" s="33">
        <f aca="true" t="shared" si="10" ref="D128:D170">B128+C128</f>
        <v>464</v>
      </c>
      <c r="E128" s="33"/>
      <c r="F128" s="33">
        <v>5109</v>
      </c>
      <c r="G128" s="33">
        <v>4238</v>
      </c>
      <c r="H128" s="33">
        <f>F128+G128</f>
        <v>9347</v>
      </c>
      <c r="I128" s="66"/>
    </row>
    <row r="129" spans="1:8" ht="12" customHeight="1">
      <c r="A129" s="10" t="s">
        <v>13</v>
      </c>
      <c r="B129" s="33">
        <v>53</v>
      </c>
      <c r="C129" s="33">
        <v>24</v>
      </c>
      <c r="D129" s="33">
        <f t="shared" si="10"/>
        <v>77</v>
      </c>
      <c r="E129" s="33"/>
      <c r="F129" s="33">
        <v>513</v>
      </c>
      <c r="G129" s="33">
        <v>283</v>
      </c>
      <c r="H129" s="33">
        <f>F129+G129</f>
        <v>796</v>
      </c>
    </row>
    <row r="130" spans="1:8" ht="15.75" customHeight="1">
      <c r="A130" s="32" t="s">
        <v>34</v>
      </c>
      <c r="B130" s="34"/>
      <c r="C130" s="34"/>
      <c r="D130" s="33"/>
      <c r="E130" s="34"/>
      <c r="F130" s="34"/>
      <c r="G130" s="34"/>
      <c r="H130" s="33"/>
    </row>
    <row r="131" spans="1:8" ht="12" customHeight="1">
      <c r="A131" s="10" t="s">
        <v>29</v>
      </c>
      <c r="B131" s="33">
        <v>90255</v>
      </c>
      <c r="C131" s="33">
        <v>66988</v>
      </c>
      <c r="D131" s="33">
        <f t="shared" si="10"/>
        <v>157243</v>
      </c>
      <c r="E131" s="33"/>
      <c r="F131" s="33">
        <v>105301</v>
      </c>
      <c r="G131" s="33">
        <v>79657</v>
      </c>
      <c r="H131" s="33">
        <f aca="true" t="shared" si="11" ref="H131:H183">F131+G131</f>
        <v>184958</v>
      </c>
    </row>
    <row r="132" spans="1:8" ht="12" customHeight="1">
      <c r="A132" s="9" t="s">
        <v>11</v>
      </c>
      <c r="B132" s="33">
        <v>2966</v>
      </c>
      <c r="C132" s="33">
        <v>435</v>
      </c>
      <c r="D132" s="33">
        <f t="shared" si="10"/>
        <v>3401</v>
      </c>
      <c r="E132" s="33"/>
      <c r="F132" s="33">
        <v>4004</v>
      </c>
      <c r="G132" s="33">
        <v>634</v>
      </c>
      <c r="H132" s="33">
        <f t="shared" si="11"/>
        <v>4638</v>
      </c>
    </row>
    <row r="133" spans="1:8" ht="12" customHeight="1">
      <c r="A133" s="10" t="s">
        <v>12</v>
      </c>
      <c r="B133" s="33">
        <v>59783</v>
      </c>
      <c r="C133" s="33">
        <v>41392</v>
      </c>
      <c r="D133" s="33">
        <f t="shared" si="10"/>
        <v>101175</v>
      </c>
      <c r="E133" s="33"/>
      <c r="F133" s="33">
        <v>70467</v>
      </c>
      <c r="G133" s="33">
        <v>50696</v>
      </c>
      <c r="H133" s="33">
        <f t="shared" si="11"/>
        <v>121163</v>
      </c>
    </row>
    <row r="134" spans="1:9" ht="12" customHeight="1">
      <c r="A134" s="10" t="s">
        <v>13</v>
      </c>
      <c r="B134" s="33">
        <v>3794</v>
      </c>
      <c r="C134" s="33">
        <v>2494</v>
      </c>
      <c r="D134" s="33">
        <f t="shared" si="10"/>
        <v>6288</v>
      </c>
      <c r="E134" s="33"/>
      <c r="F134" s="33">
        <v>4623</v>
      </c>
      <c r="G134" s="33">
        <v>3333</v>
      </c>
      <c r="H134" s="33">
        <f t="shared" si="11"/>
        <v>7956</v>
      </c>
      <c r="I134" s="66"/>
    </row>
    <row r="135" spans="1:8" ht="15.75" customHeight="1">
      <c r="A135" s="32" t="s">
        <v>35</v>
      </c>
      <c r="B135" s="34"/>
      <c r="C135" s="34"/>
      <c r="D135" s="33"/>
      <c r="E135" s="34"/>
      <c r="F135" s="34"/>
      <c r="G135" s="34"/>
      <c r="H135" s="33"/>
    </row>
    <row r="136" spans="1:8" ht="12" customHeight="1">
      <c r="A136" s="10" t="s">
        <v>29</v>
      </c>
      <c r="B136" s="33">
        <v>49500</v>
      </c>
      <c r="C136" s="33">
        <v>35590</v>
      </c>
      <c r="D136" s="33">
        <f t="shared" si="10"/>
        <v>85090</v>
      </c>
      <c r="E136" s="33"/>
      <c r="F136" s="33">
        <v>44628</v>
      </c>
      <c r="G136" s="33">
        <v>31693</v>
      </c>
      <c r="H136" s="33">
        <f t="shared" si="11"/>
        <v>76321</v>
      </c>
    </row>
    <row r="137" spans="1:8" ht="12" customHeight="1">
      <c r="A137" s="9" t="s">
        <v>11</v>
      </c>
      <c r="B137" s="33">
        <v>8806</v>
      </c>
      <c r="C137" s="33">
        <v>1718</v>
      </c>
      <c r="D137" s="33">
        <f t="shared" si="10"/>
        <v>10524</v>
      </c>
      <c r="E137" s="33"/>
      <c r="F137" s="33">
        <v>9986</v>
      </c>
      <c r="G137" s="33">
        <v>2057</v>
      </c>
      <c r="H137" s="33">
        <f t="shared" si="11"/>
        <v>12043</v>
      </c>
    </row>
    <row r="138" spans="1:8" ht="12" customHeight="1">
      <c r="A138" s="10" t="s">
        <v>12</v>
      </c>
      <c r="B138" s="33">
        <v>38265</v>
      </c>
      <c r="C138" s="33">
        <v>28468</v>
      </c>
      <c r="D138" s="33">
        <f t="shared" si="10"/>
        <v>66733</v>
      </c>
      <c r="E138" s="33"/>
      <c r="F138" s="33">
        <v>34029</v>
      </c>
      <c r="G138" s="33">
        <v>25401</v>
      </c>
      <c r="H138" s="33">
        <f t="shared" si="11"/>
        <v>59430</v>
      </c>
    </row>
    <row r="139" spans="1:8" ht="12" customHeight="1">
      <c r="A139" s="10" t="s">
        <v>13</v>
      </c>
      <c r="B139" s="33">
        <v>2562</v>
      </c>
      <c r="C139" s="33">
        <v>1694</v>
      </c>
      <c r="D139" s="33">
        <f t="shared" si="10"/>
        <v>4256</v>
      </c>
      <c r="E139" s="33"/>
      <c r="F139" s="33">
        <v>2415</v>
      </c>
      <c r="G139" s="33">
        <v>1680</v>
      </c>
      <c r="H139" s="33">
        <f t="shared" si="11"/>
        <v>4095</v>
      </c>
    </row>
    <row r="140" spans="1:8" ht="12" customHeight="1">
      <c r="A140" s="10" t="s">
        <v>14</v>
      </c>
      <c r="B140" s="33">
        <v>2217</v>
      </c>
      <c r="C140" s="33">
        <v>2052</v>
      </c>
      <c r="D140" s="33">
        <f t="shared" si="10"/>
        <v>4269</v>
      </c>
      <c r="E140" s="33"/>
      <c r="F140" s="33">
        <f>10+2706</f>
        <v>2716</v>
      </c>
      <c r="G140" s="33">
        <f>11+2597</f>
        <v>2608</v>
      </c>
      <c r="H140" s="33">
        <f t="shared" si="11"/>
        <v>5324</v>
      </c>
    </row>
    <row r="141" spans="1:8" ht="15.75" customHeight="1">
      <c r="A141" s="32" t="s">
        <v>36</v>
      </c>
      <c r="B141" s="34"/>
      <c r="C141" s="34"/>
      <c r="D141" s="33"/>
      <c r="E141" s="34"/>
      <c r="F141" s="34"/>
      <c r="G141" s="34"/>
      <c r="H141" s="33"/>
    </row>
    <row r="142" spans="1:8" ht="12" customHeight="1">
      <c r="A142" s="10" t="s">
        <v>29</v>
      </c>
      <c r="B142" s="33">
        <v>19254</v>
      </c>
      <c r="C142" s="33">
        <v>9422</v>
      </c>
      <c r="D142" s="33">
        <f t="shared" si="10"/>
        <v>28676</v>
      </c>
      <c r="E142" s="33"/>
      <c r="F142" s="33">
        <v>18964</v>
      </c>
      <c r="G142" s="33">
        <v>8960</v>
      </c>
      <c r="H142" s="33">
        <f t="shared" si="11"/>
        <v>27924</v>
      </c>
    </row>
    <row r="143" spans="1:8" ht="12" customHeight="1">
      <c r="A143" s="9" t="s">
        <v>11</v>
      </c>
      <c r="B143" s="33">
        <v>11516</v>
      </c>
      <c r="C143" s="33">
        <v>2340</v>
      </c>
      <c r="D143" s="33">
        <f t="shared" si="10"/>
        <v>13856</v>
      </c>
      <c r="E143" s="33"/>
      <c r="F143" s="33">
        <v>12149</v>
      </c>
      <c r="G143" s="33">
        <v>2556</v>
      </c>
      <c r="H143" s="33">
        <f t="shared" si="11"/>
        <v>14705</v>
      </c>
    </row>
    <row r="144" spans="1:8" ht="12" customHeight="1">
      <c r="A144" s="10" t="s">
        <v>12</v>
      </c>
      <c r="B144" s="33">
        <v>12803</v>
      </c>
      <c r="C144" s="33">
        <v>7372</v>
      </c>
      <c r="D144" s="33">
        <f t="shared" si="10"/>
        <v>20175</v>
      </c>
      <c r="E144" s="33"/>
      <c r="F144" s="33">
        <v>12433</v>
      </c>
      <c r="G144" s="33">
        <v>6994</v>
      </c>
      <c r="H144" s="33">
        <f t="shared" si="11"/>
        <v>19427</v>
      </c>
    </row>
    <row r="145" spans="1:8" ht="12" customHeight="1">
      <c r="A145" s="10" t="s">
        <v>13</v>
      </c>
      <c r="B145" s="33">
        <v>761</v>
      </c>
      <c r="C145" s="33">
        <v>458</v>
      </c>
      <c r="D145" s="33">
        <f t="shared" si="10"/>
        <v>1219</v>
      </c>
      <c r="E145" s="33"/>
      <c r="F145" s="33">
        <v>703</v>
      </c>
      <c r="G145" s="33">
        <v>460</v>
      </c>
      <c r="H145" s="33">
        <f t="shared" si="11"/>
        <v>1163</v>
      </c>
    </row>
    <row r="146" spans="1:8" ht="12" customHeight="1">
      <c r="A146" s="10" t="s">
        <v>14</v>
      </c>
      <c r="B146" s="33">
        <v>2607</v>
      </c>
      <c r="C146" s="33">
        <v>1770</v>
      </c>
      <c r="D146" s="33">
        <f t="shared" si="10"/>
        <v>4377</v>
      </c>
      <c r="E146" s="33"/>
      <c r="F146" s="33">
        <v>2626</v>
      </c>
      <c r="G146" s="33">
        <v>1818</v>
      </c>
      <c r="H146" s="33">
        <f t="shared" si="11"/>
        <v>4444</v>
      </c>
    </row>
    <row r="147" spans="1:8" ht="15.75" customHeight="1">
      <c r="A147" s="32" t="s">
        <v>37</v>
      </c>
      <c r="B147" s="34"/>
      <c r="C147" s="34"/>
      <c r="D147" s="33"/>
      <c r="E147" s="34"/>
      <c r="F147" s="34"/>
      <c r="G147" s="34"/>
      <c r="H147" s="33"/>
    </row>
    <row r="148" spans="1:8" ht="12" customHeight="1">
      <c r="A148" s="10" t="s">
        <v>29</v>
      </c>
      <c r="B148" s="33">
        <v>14782</v>
      </c>
      <c r="C148" s="33">
        <v>4712</v>
      </c>
      <c r="D148" s="33">
        <f t="shared" si="10"/>
        <v>19494</v>
      </c>
      <c r="E148" s="33"/>
      <c r="F148" s="33">
        <v>14573</v>
      </c>
      <c r="G148" s="33">
        <v>4687</v>
      </c>
      <c r="H148" s="33">
        <f t="shared" si="11"/>
        <v>19260</v>
      </c>
    </row>
    <row r="149" spans="1:8" ht="12" customHeight="1">
      <c r="A149" s="9" t="s">
        <v>11</v>
      </c>
      <c r="B149" s="33">
        <v>11956</v>
      </c>
      <c r="C149" s="33">
        <v>2164</v>
      </c>
      <c r="D149" s="33">
        <f t="shared" si="10"/>
        <v>14120</v>
      </c>
      <c r="E149" s="33"/>
      <c r="F149" s="33">
        <v>11924</v>
      </c>
      <c r="G149" s="33">
        <v>2358</v>
      </c>
      <c r="H149" s="33">
        <f t="shared" si="11"/>
        <v>14282</v>
      </c>
    </row>
    <row r="150" spans="1:8" ht="12" customHeight="1">
      <c r="A150" s="10" t="s">
        <v>12</v>
      </c>
      <c r="B150" s="33">
        <v>9032</v>
      </c>
      <c r="C150" s="33">
        <v>3423</v>
      </c>
      <c r="D150" s="33">
        <f t="shared" si="10"/>
        <v>12455</v>
      </c>
      <c r="E150" s="33"/>
      <c r="F150" s="33">
        <v>8791</v>
      </c>
      <c r="G150" s="33">
        <v>3417</v>
      </c>
      <c r="H150" s="33">
        <f t="shared" si="11"/>
        <v>12208</v>
      </c>
    </row>
    <row r="151" spans="1:8" ht="12" customHeight="1">
      <c r="A151" s="10" t="s">
        <v>13</v>
      </c>
      <c r="B151" s="33">
        <v>444</v>
      </c>
      <c r="C151" s="33">
        <v>225</v>
      </c>
      <c r="D151" s="33">
        <f t="shared" si="10"/>
        <v>669</v>
      </c>
      <c r="E151" s="33"/>
      <c r="F151" s="33">
        <v>452</v>
      </c>
      <c r="G151" s="33">
        <v>258</v>
      </c>
      <c r="H151" s="33">
        <f t="shared" si="11"/>
        <v>710</v>
      </c>
    </row>
    <row r="152" spans="1:8" ht="12" customHeight="1">
      <c r="A152" s="10" t="s">
        <v>14</v>
      </c>
      <c r="B152" s="33">
        <v>2392</v>
      </c>
      <c r="C152" s="33">
        <v>1115</v>
      </c>
      <c r="D152" s="33">
        <f t="shared" si="10"/>
        <v>3507</v>
      </c>
      <c r="E152" s="33"/>
      <c r="F152" s="33">
        <v>2380</v>
      </c>
      <c r="G152" s="33">
        <v>1182</v>
      </c>
      <c r="H152" s="33">
        <f t="shared" si="11"/>
        <v>3562</v>
      </c>
    </row>
    <row r="153" spans="1:8" ht="15.75" customHeight="1">
      <c r="A153" s="32" t="s">
        <v>38</v>
      </c>
      <c r="B153" s="34"/>
      <c r="C153" s="34"/>
      <c r="D153" s="33"/>
      <c r="E153" s="34"/>
      <c r="F153" s="34"/>
      <c r="G153" s="34"/>
      <c r="H153" s="33"/>
    </row>
    <row r="154" spans="1:8" ht="12" customHeight="1">
      <c r="A154" s="10" t="s">
        <v>29</v>
      </c>
      <c r="B154" s="33">
        <v>9929</v>
      </c>
      <c r="C154" s="33">
        <v>2734</v>
      </c>
      <c r="D154" s="33">
        <f t="shared" si="10"/>
        <v>12663</v>
      </c>
      <c r="E154" s="33"/>
      <c r="F154" s="33">
        <v>9616</v>
      </c>
      <c r="G154" s="33">
        <v>2755</v>
      </c>
      <c r="H154" s="33">
        <f t="shared" si="11"/>
        <v>12371</v>
      </c>
    </row>
    <row r="155" spans="1:8" ht="12" customHeight="1">
      <c r="A155" s="9" t="s">
        <v>11</v>
      </c>
      <c r="B155" s="33">
        <v>7998</v>
      </c>
      <c r="C155" s="33">
        <v>1508</v>
      </c>
      <c r="D155" s="33">
        <f t="shared" si="10"/>
        <v>9506</v>
      </c>
      <c r="E155" s="33"/>
      <c r="F155" s="33">
        <v>7630</v>
      </c>
      <c r="G155" s="33">
        <v>1560</v>
      </c>
      <c r="H155" s="33">
        <f t="shared" si="11"/>
        <v>9190</v>
      </c>
    </row>
    <row r="156" spans="1:8" ht="12" customHeight="1">
      <c r="A156" s="10" t="s">
        <v>12</v>
      </c>
      <c r="B156" s="33">
        <v>5892</v>
      </c>
      <c r="C156" s="33">
        <v>1898</v>
      </c>
      <c r="D156" s="33">
        <f t="shared" si="10"/>
        <v>7790</v>
      </c>
      <c r="E156" s="33"/>
      <c r="F156" s="33">
        <v>5612</v>
      </c>
      <c r="G156" s="33">
        <v>1921</v>
      </c>
      <c r="H156" s="33">
        <f t="shared" si="11"/>
        <v>7533</v>
      </c>
    </row>
    <row r="157" spans="1:8" ht="12" customHeight="1">
      <c r="A157" s="10" t="s">
        <v>13</v>
      </c>
      <c r="B157" s="33">
        <v>337</v>
      </c>
      <c r="C157" s="33">
        <v>168</v>
      </c>
      <c r="D157" s="33">
        <f t="shared" si="10"/>
        <v>505</v>
      </c>
      <c r="E157" s="33"/>
      <c r="F157" s="33">
        <v>321</v>
      </c>
      <c r="G157" s="33">
        <v>176</v>
      </c>
      <c r="H157" s="33">
        <f t="shared" si="11"/>
        <v>497</v>
      </c>
    </row>
    <row r="158" spans="1:8" ht="12" customHeight="1">
      <c r="A158" s="10" t="s">
        <v>14</v>
      </c>
      <c r="B158" s="33">
        <v>1737</v>
      </c>
      <c r="C158" s="33">
        <v>620</v>
      </c>
      <c r="D158" s="33">
        <f t="shared" si="10"/>
        <v>2357</v>
      </c>
      <c r="E158" s="33"/>
      <c r="F158" s="33">
        <v>1643</v>
      </c>
      <c r="G158" s="33">
        <v>659</v>
      </c>
      <c r="H158" s="33">
        <f t="shared" si="11"/>
        <v>2302</v>
      </c>
    </row>
    <row r="159" spans="1:8" ht="15.75" customHeight="1">
      <c r="A159" s="32" t="s">
        <v>39</v>
      </c>
      <c r="B159" s="67"/>
      <c r="C159" s="67"/>
      <c r="D159" s="33"/>
      <c r="E159" s="34"/>
      <c r="F159" s="34"/>
      <c r="G159" s="34"/>
      <c r="H159" s="33"/>
    </row>
    <row r="160" spans="1:8" ht="12" customHeight="1">
      <c r="A160" s="10" t="s">
        <v>29</v>
      </c>
      <c r="B160" s="33">
        <v>5236</v>
      </c>
      <c r="C160" s="33">
        <v>1557</v>
      </c>
      <c r="D160" s="33">
        <f t="shared" si="10"/>
        <v>6793</v>
      </c>
      <c r="E160" s="33"/>
      <c r="F160" s="33">
        <v>4898</v>
      </c>
      <c r="G160" s="33">
        <v>1549</v>
      </c>
      <c r="H160" s="33">
        <f t="shared" si="11"/>
        <v>6447</v>
      </c>
    </row>
    <row r="161" spans="1:8" ht="12" customHeight="1">
      <c r="A161" s="9" t="s">
        <v>11</v>
      </c>
      <c r="B161" s="33">
        <v>3452</v>
      </c>
      <c r="C161" s="33">
        <v>809</v>
      </c>
      <c r="D161" s="33">
        <f t="shared" si="10"/>
        <v>4261</v>
      </c>
      <c r="E161" s="33"/>
      <c r="F161" s="33">
        <v>3032</v>
      </c>
      <c r="G161" s="33">
        <v>799</v>
      </c>
      <c r="H161" s="33">
        <f t="shared" si="11"/>
        <v>3831</v>
      </c>
    </row>
    <row r="162" spans="1:8" ht="12" customHeight="1">
      <c r="A162" s="10" t="s">
        <v>12</v>
      </c>
      <c r="B162" s="33">
        <v>2728</v>
      </c>
      <c r="C162" s="33">
        <v>980</v>
      </c>
      <c r="D162" s="33">
        <f t="shared" si="10"/>
        <v>3708</v>
      </c>
      <c r="E162" s="33"/>
      <c r="F162" s="33">
        <v>2520</v>
      </c>
      <c r="G162" s="33">
        <v>973</v>
      </c>
      <c r="H162" s="33">
        <f t="shared" si="11"/>
        <v>3493</v>
      </c>
    </row>
    <row r="163" spans="1:8" ht="12" customHeight="1">
      <c r="A163" s="10" t="s">
        <v>13</v>
      </c>
      <c r="B163" s="33">
        <v>157</v>
      </c>
      <c r="C163" s="33">
        <v>80</v>
      </c>
      <c r="D163" s="33">
        <f t="shared" si="10"/>
        <v>237</v>
      </c>
      <c r="E163" s="33"/>
      <c r="F163" s="33">
        <v>120</v>
      </c>
      <c r="G163" s="33">
        <v>74</v>
      </c>
      <c r="H163" s="33">
        <f t="shared" si="11"/>
        <v>194</v>
      </c>
    </row>
    <row r="164" spans="1:8" ht="12" customHeight="1">
      <c r="A164" s="10" t="s">
        <v>14</v>
      </c>
      <c r="B164" s="33">
        <v>791</v>
      </c>
      <c r="C164" s="33">
        <v>290</v>
      </c>
      <c r="D164" s="33">
        <f t="shared" si="10"/>
        <v>1081</v>
      </c>
      <c r="E164" s="33"/>
      <c r="F164" s="33">
        <v>687</v>
      </c>
      <c r="G164" s="33">
        <v>302</v>
      </c>
      <c r="H164" s="33">
        <f t="shared" si="11"/>
        <v>989</v>
      </c>
    </row>
    <row r="165" spans="1:8" ht="15.75" customHeight="1">
      <c r="A165" s="32" t="s">
        <v>40</v>
      </c>
      <c r="B165" s="34"/>
      <c r="C165" s="34"/>
      <c r="D165" s="33"/>
      <c r="E165" s="34"/>
      <c r="F165" s="34"/>
      <c r="G165" s="34"/>
      <c r="H165" s="33"/>
    </row>
    <row r="166" spans="1:8" ht="12" customHeight="1">
      <c r="A166" s="10" t="s">
        <v>29</v>
      </c>
      <c r="B166" s="33">
        <v>1881</v>
      </c>
      <c r="C166" s="33">
        <v>645</v>
      </c>
      <c r="D166" s="33">
        <f t="shared" si="10"/>
        <v>2526</v>
      </c>
      <c r="E166" s="33"/>
      <c r="F166" s="33">
        <v>1716</v>
      </c>
      <c r="G166" s="33">
        <v>598</v>
      </c>
      <c r="H166" s="33">
        <f t="shared" si="11"/>
        <v>2314</v>
      </c>
    </row>
    <row r="167" spans="1:8" ht="12" customHeight="1">
      <c r="A167" s="9" t="s">
        <v>11</v>
      </c>
      <c r="B167" s="33">
        <v>698</v>
      </c>
      <c r="C167" s="33">
        <v>274</v>
      </c>
      <c r="D167" s="33">
        <f t="shared" si="10"/>
        <v>972</v>
      </c>
      <c r="E167" s="33"/>
      <c r="F167" s="33">
        <v>563</v>
      </c>
      <c r="G167" s="33">
        <v>265</v>
      </c>
      <c r="H167" s="33">
        <f t="shared" si="11"/>
        <v>828</v>
      </c>
    </row>
    <row r="168" spans="1:8" ht="12" customHeight="1">
      <c r="A168" s="10" t="s">
        <v>12</v>
      </c>
      <c r="B168" s="33">
        <v>733</v>
      </c>
      <c r="C168" s="33">
        <v>339</v>
      </c>
      <c r="D168" s="33">
        <f t="shared" si="10"/>
        <v>1072</v>
      </c>
      <c r="E168" s="33"/>
      <c r="F168" s="33">
        <v>667</v>
      </c>
      <c r="G168" s="33">
        <v>333</v>
      </c>
      <c r="H168" s="33">
        <f t="shared" si="11"/>
        <v>1000</v>
      </c>
    </row>
    <row r="169" spans="1:8" ht="12" customHeight="1">
      <c r="A169" s="10" t="s">
        <v>13</v>
      </c>
      <c r="B169" s="33">
        <v>46</v>
      </c>
      <c r="C169" s="33">
        <v>20</v>
      </c>
      <c r="D169" s="33">
        <f t="shared" si="10"/>
        <v>66</v>
      </c>
      <c r="E169" s="33"/>
      <c r="F169" s="33">
        <v>38</v>
      </c>
      <c r="G169" s="33">
        <v>18</v>
      </c>
      <c r="H169" s="33">
        <f t="shared" si="11"/>
        <v>56</v>
      </c>
    </row>
    <row r="170" spans="1:8" ht="12" customHeight="1">
      <c r="A170" s="10" t="s">
        <v>14</v>
      </c>
      <c r="B170" s="33">
        <v>169</v>
      </c>
      <c r="C170" s="33">
        <v>83</v>
      </c>
      <c r="D170" s="33">
        <f t="shared" si="10"/>
        <v>252</v>
      </c>
      <c r="E170" s="33"/>
      <c r="F170" s="33">
        <v>135</v>
      </c>
      <c r="G170" s="33">
        <v>87</v>
      </c>
      <c r="H170" s="33">
        <f t="shared" si="11"/>
        <v>222</v>
      </c>
    </row>
    <row r="171" spans="1:8" ht="16.5" customHeight="1">
      <c r="A171" s="32" t="s">
        <v>19</v>
      </c>
      <c r="B171" s="36"/>
      <c r="C171" s="36"/>
      <c r="D171" s="34"/>
      <c r="E171" s="34"/>
      <c r="F171" s="34"/>
      <c r="G171" s="34"/>
      <c r="H171" s="34"/>
    </row>
    <row r="172" spans="1:8" ht="12" customHeight="1">
      <c r="A172" s="10" t="s">
        <v>29</v>
      </c>
      <c r="B172" s="33">
        <f>B126+B131+B136+B142+B148+B154+B160+B166</f>
        <v>191489</v>
      </c>
      <c r="C172" s="33">
        <f>C126+C131+C136+C142+C148+C154+C160+C166</f>
        <v>122005</v>
      </c>
      <c r="D172" s="33">
        <f>B172+C172</f>
        <v>313494</v>
      </c>
      <c r="E172" s="33"/>
      <c r="F172" s="33">
        <f>F126+F131+F136+F142+F148+F154+F160+F166</f>
        <v>211354</v>
      </c>
      <c r="G172" s="33">
        <f aca="true" t="shared" si="12" ref="F172:G175">G126+G131+G136+G142+G148+G154+G160+G166</f>
        <v>139721</v>
      </c>
      <c r="H172" s="33">
        <f t="shared" si="11"/>
        <v>351075</v>
      </c>
    </row>
    <row r="173" spans="1:8" ht="12" customHeight="1">
      <c r="A173" s="9" t="s">
        <v>11</v>
      </c>
      <c r="B173" s="35">
        <f>SUM(B127,B132+B137+B143+B149+B155+B161+B167)</f>
        <v>47392</v>
      </c>
      <c r="C173" s="35">
        <f>SUM(C127,C132+C137+C143+C149+C155+C161+C167)</f>
        <v>9248</v>
      </c>
      <c r="D173" s="35">
        <f>B173+C173</f>
        <v>56640</v>
      </c>
      <c r="E173" s="35"/>
      <c r="F173" s="35">
        <f>SUM(F127+F132+F137+F143+F149+F155+F161+F167)</f>
        <v>49293</v>
      </c>
      <c r="G173" s="33">
        <f>G127+G132+G137+G143+G149+G155+G161+G167</f>
        <v>10232</v>
      </c>
      <c r="H173" s="33">
        <f>F173+G173</f>
        <v>59525</v>
      </c>
    </row>
    <row r="174" spans="1:8" ht="12" customHeight="1">
      <c r="A174" s="10" t="s">
        <v>12</v>
      </c>
      <c r="B174" s="33">
        <f>B128+B133+B138+B144+B150+B156+B162+B168</f>
        <v>129548</v>
      </c>
      <c r="C174" s="33">
        <f>C128+C133+C138+C144+C150+C156+C162+C168</f>
        <v>84024</v>
      </c>
      <c r="D174" s="33">
        <f>B174+C174</f>
        <v>213572</v>
      </c>
      <c r="E174" s="33"/>
      <c r="F174" s="33">
        <f t="shared" si="12"/>
        <v>139628</v>
      </c>
      <c r="G174" s="33">
        <f t="shared" si="12"/>
        <v>93973</v>
      </c>
      <c r="H174" s="33">
        <f t="shared" si="11"/>
        <v>233601</v>
      </c>
    </row>
    <row r="175" spans="1:8" ht="12" customHeight="1">
      <c r="A175" s="10" t="s">
        <v>13</v>
      </c>
      <c r="B175" s="33">
        <f>B129+B134+B139+B145+B151+B157+B163+B169</f>
        <v>8154</v>
      </c>
      <c r="C175" s="33">
        <f>C129+C134+C139+C145+C151+C157+C163+C169</f>
        <v>5163</v>
      </c>
      <c r="D175" s="33">
        <f>B175+C175</f>
        <v>13317</v>
      </c>
      <c r="E175" s="33"/>
      <c r="F175" s="33">
        <f t="shared" si="12"/>
        <v>9185</v>
      </c>
      <c r="G175" s="33">
        <f t="shared" si="12"/>
        <v>6282</v>
      </c>
      <c r="H175" s="33">
        <f t="shared" si="11"/>
        <v>15467</v>
      </c>
    </row>
    <row r="176" spans="1:8" ht="12" customHeight="1">
      <c r="A176" s="29" t="s">
        <v>14</v>
      </c>
      <c r="B176" s="37">
        <f>B140+B146+B152+B158+B164+B170</f>
        <v>9913</v>
      </c>
      <c r="C176" s="37">
        <f>C140+C146+C152+C158+C164+C170</f>
        <v>5930</v>
      </c>
      <c r="D176" s="37">
        <f>B176+C176</f>
        <v>15843</v>
      </c>
      <c r="E176" s="37"/>
      <c r="F176" s="37">
        <f>F140+F146+F152+F158+F164+F170</f>
        <v>10187</v>
      </c>
      <c r="G176" s="37">
        <f>G140+G146+G152+G158+G164+G170</f>
        <v>6656</v>
      </c>
      <c r="H176" s="37">
        <f t="shared" si="11"/>
        <v>16843</v>
      </c>
    </row>
    <row r="177" spans="1:8" ht="26.25" customHeight="1">
      <c r="A177" s="68"/>
      <c r="B177" s="69"/>
      <c r="C177" s="69"/>
      <c r="D177" s="69"/>
      <c r="E177" s="69"/>
      <c r="F177" s="70"/>
      <c r="G177" s="70"/>
      <c r="H177" s="70"/>
    </row>
    <row r="178" spans="1:8" ht="12.75">
      <c r="A178" s="2" t="s">
        <v>41</v>
      </c>
      <c r="B178" s="2"/>
      <c r="C178" s="2"/>
      <c r="D178" s="2"/>
      <c r="E178" s="2"/>
      <c r="H178" s="33"/>
    </row>
    <row r="179" spans="1:8" ht="27" customHeight="1">
      <c r="A179" s="44" t="s">
        <v>102</v>
      </c>
      <c r="B179" s="45"/>
      <c r="C179" s="45"/>
      <c r="D179" s="45"/>
      <c r="E179" s="45"/>
      <c r="F179" s="46"/>
      <c r="G179" s="46"/>
      <c r="H179" s="33"/>
    </row>
    <row r="180" spans="1:8" ht="15.75" customHeight="1">
      <c r="A180" s="26"/>
      <c r="B180" s="27" t="s">
        <v>7</v>
      </c>
      <c r="C180" s="28"/>
      <c r="D180" s="27"/>
      <c r="E180" s="27"/>
      <c r="F180" s="27" t="s">
        <v>8</v>
      </c>
      <c r="G180" s="27"/>
      <c r="H180" s="71"/>
    </row>
    <row r="181" spans="1:8" ht="12.75" customHeight="1">
      <c r="A181" s="29"/>
      <c r="B181" s="30" t="s">
        <v>17</v>
      </c>
      <c r="C181" s="30" t="s">
        <v>18</v>
      </c>
      <c r="D181" s="31" t="s">
        <v>19</v>
      </c>
      <c r="E181" s="31"/>
      <c r="F181" s="30" t="s">
        <v>17</v>
      </c>
      <c r="G181" s="30" t="s">
        <v>18</v>
      </c>
      <c r="H181" s="31" t="s">
        <v>19</v>
      </c>
    </row>
    <row r="182" spans="1:8" ht="15.75" customHeight="1">
      <c r="A182" s="72" t="s">
        <v>103</v>
      </c>
      <c r="B182" s="10"/>
      <c r="C182" s="10"/>
      <c r="D182" s="10"/>
      <c r="E182" s="10"/>
      <c r="F182" s="10"/>
      <c r="G182" s="10"/>
      <c r="H182" s="11"/>
    </row>
    <row r="183" spans="1:8" ht="12" customHeight="1">
      <c r="A183" s="10" t="s">
        <v>29</v>
      </c>
      <c r="B183" s="13">
        <v>8.201274</v>
      </c>
      <c r="C183" s="13">
        <v>4.5126739</v>
      </c>
      <c r="D183" s="13">
        <f>B183+C183</f>
        <v>12.7139479</v>
      </c>
      <c r="E183" s="13"/>
      <c r="F183" s="13">
        <v>142.8009923</v>
      </c>
      <c r="G183" s="13">
        <v>122.6638719</v>
      </c>
      <c r="H183" s="11">
        <f t="shared" si="11"/>
        <v>265.46486419999997</v>
      </c>
    </row>
    <row r="184" spans="1:8" ht="12" customHeight="1">
      <c r="A184" s="9" t="s">
        <v>11</v>
      </c>
      <c r="B184" s="73" t="s">
        <v>33</v>
      </c>
      <c r="C184" s="73" t="s">
        <v>33</v>
      </c>
      <c r="D184" s="73" t="s">
        <v>33</v>
      </c>
      <c r="E184" s="13"/>
      <c r="F184" s="13">
        <v>0.00857</v>
      </c>
      <c r="G184" s="13">
        <v>0.007804</v>
      </c>
      <c r="H184" s="13">
        <f>F184+G184</f>
        <v>0.016374</v>
      </c>
    </row>
    <row r="185" spans="1:8" ht="12" customHeight="1">
      <c r="A185" s="10" t="s">
        <v>12</v>
      </c>
      <c r="B185" s="13">
        <v>8.905772</v>
      </c>
      <c r="C185" s="13">
        <v>4.149283</v>
      </c>
      <c r="D185" s="13">
        <f aca="true" t="shared" si="13" ref="D185:D227">B185+C185</f>
        <v>13.055055</v>
      </c>
      <c r="E185" s="13"/>
      <c r="F185" s="13">
        <v>131.8552028</v>
      </c>
      <c r="G185" s="13">
        <v>106.9535159</v>
      </c>
      <c r="H185" s="11">
        <f aca="true" t="shared" si="14" ref="H185:H233">F185+G185</f>
        <v>238.8087187</v>
      </c>
    </row>
    <row r="186" spans="1:8" ht="12" customHeight="1">
      <c r="A186" s="10" t="s">
        <v>13</v>
      </c>
      <c r="B186" s="13">
        <v>1.001583</v>
      </c>
      <c r="C186" s="13">
        <v>0.510603</v>
      </c>
      <c r="D186" s="13">
        <f>B186+C186</f>
        <v>1.5121859999999998</v>
      </c>
      <c r="E186" s="13"/>
      <c r="F186" s="13">
        <v>12.180731</v>
      </c>
      <c r="G186" s="13">
        <v>7.4013</v>
      </c>
      <c r="H186" s="11">
        <f t="shared" si="14"/>
        <v>19.582031</v>
      </c>
    </row>
    <row r="187" spans="1:8" ht="15.75" customHeight="1">
      <c r="A187" s="32" t="s">
        <v>34</v>
      </c>
      <c r="B187" s="74"/>
      <c r="C187" s="74"/>
      <c r="D187" s="13"/>
      <c r="E187" s="74"/>
      <c r="F187" s="74"/>
      <c r="G187" s="74"/>
      <c r="H187" s="11"/>
    </row>
    <row r="188" spans="1:8" ht="12" customHeight="1">
      <c r="A188" s="10" t="s">
        <v>29</v>
      </c>
      <c r="B188" s="13">
        <v>1169.290329</v>
      </c>
      <c r="C188" s="13">
        <v>874.8599734</v>
      </c>
      <c r="D188" s="13">
        <f t="shared" si="13"/>
        <v>2044.1503023999999</v>
      </c>
      <c r="E188" s="13"/>
      <c r="F188" s="13">
        <v>1303.7174529</v>
      </c>
      <c r="G188" s="13">
        <v>986.1097087</v>
      </c>
      <c r="H188" s="11">
        <f t="shared" si="14"/>
        <v>2289.8271616</v>
      </c>
    </row>
    <row r="189" spans="1:8" ht="12" customHeight="1">
      <c r="A189" s="9" t="s">
        <v>11</v>
      </c>
      <c r="B189" s="13">
        <v>7.736131</v>
      </c>
      <c r="C189" s="13">
        <v>1.0493322</v>
      </c>
      <c r="D189" s="13">
        <f t="shared" si="13"/>
        <v>8.7854632</v>
      </c>
      <c r="E189" s="13"/>
      <c r="F189" s="13">
        <v>9.7248019</v>
      </c>
      <c r="G189" s="13">
        <v>1.4428336</v>
      </c>
      <c r="H189" s="11">
        <f t="shared" si="14"/>
        <v>11.1676355</v>
      </c>
    </row>
    <row r="190" spans="1:8" ht="12" customHeight="1">
      <c r="A190" s="10" t="s">
        <v>12</v>
      </c>
      <c r="B190" s="13">
        <v>1532.4868508</v>
      </c>
      <c r="C190" s="13">
        <v>1070.7124725</v>
      </c>
      <c r="D190" s="13">
        <f t="shared" si="13"/>
        <v>2603.1993233000003</v>
      </c>
      <c r="E190" s="13"/>
      <c r="F190" s="13">
        <v>1767.5885297</v>
      </c>
      <c r="G190" s="13">
        <v>1282.9996471</v>
      </c>
      <c r="H190" s="11">
        <f t="shared" si="14"/>
        <v>3050.5881768</v>
      </c>
    </row>
    <row r="191" spans="1:8" ht="12" customHeight="1">
      <c r="A191" s="10" t="s">
        <v>13</v>
      </c>
      <c r="B191" s="13">
        <v>74.2871342</v>
      </c>
      <c r="C191" s="13">
        <v>53.4315519</v>
      </c>
      <c r="D191" s="13">
        <f t="shared" si="13"/>
        <v>127.7186861</v>
      </c>
      <c r="E191" s="13"/>
      <c r="F191" s="13">
        <v>98.9330129</v>
      </c>
      <c r="G191" s="13">
        <v>75.0611369</v>
      </c>
      <c r="H191" s="11">
        <f t="shared" si="14"/>
        <v>173.9941498</v>
      </c>
    </row>
    <row r="192" spans="1:8" ht="15.75" customHeight="1">
      <c r="A192" s="32" t="s">
        <v>35</v>
      </c>
      <c r="B192" s="74"/>
      <c r="C192" s="74"/>
      <c r="D192" s="13"/>
      <c r="E192" s="74"/>
      <c r="F192" s="74"/>
      <c r="G192" s="74"/>
      <c r="H192" s="11"/>
    </row>
    <row r="193" spans="1:8" ht="12" customHeight="1">
      <c r="A193" s="10" t="s">
        <v>29</v>
      </c>
      <c r="B193" s="13">
        <v>708.269326</v>
      </c>
      <c r="C193" s="13">
        <v>495.9984561</v>
      </c>
      <c r="D193" s="13">
        <f t="shared" si="13"/>
        <v>1204.2677821</v>
      </c>
      <c r="E193" s="13"/>
      <c r="F193" s="13">
        <v>609.5196601</v>
      </c>
      <c r="G193" s="13">
        <v>421.877337</v>
      </c>
      <c r="H193" s="11">
        <f t="shared" si="14"/>
        <v>1031.3969971000001</v>
      </c>
    </row>
    <row r="194" spans="1:8" ht="12" customHeight="1">
      <c r="A194" s="9" t="s">
        <v>11</v>
      </c>
      <c r="B194" s="13">
        <v>27.1964294</v>
      </c>
      <c r="C194" s="13">
        <v>4.6502734</v>
      </c>
      <c r="D194" s="13">
        <f t="shared" si="13"/>
        <v>31.8467028</v>
      </c>
      <c r="E194" s="13"/>
      <c r="F194" s="13">
        <v>29.5218769</v>
      </c>
      <c r="G194" s="13">
        <v>5.361678</v>
      </c>
      <c r="H194" s="11">
        <f t="shared" si="14"/>
        <v>34.8835549</v>
      </c>
    </row>
    <row r="195" spans="1:8" ht="12" customHeight="1">
      <c r="A195" s="10" t="s">
        <v>12</v>
      </c>
      <c r="B195" s="13">
        <v>929.5962359</v>
      </c>
      <c r="C195" s="13">
        <v>698.9844534</v>
      </c>
      <c r="D195" s="13">
        <f t="shared" si="13"/>
        <v>1628.5806893</v>
      </c>
      <c r="E195" s="13"/>
      <c r="F195" s="13">
        <v>799.2991128</v>
      </c>
      <c r="G195" s="13">
        <v>602.4407583</v>
      </c>
      <c r="H195" s="11">
        <f t="shared" si="14"/>
        <v>1401.7398711</v>
      </c>
    </row>
    <row r="196" spans="1:8" ht="12" customHeight="1">
      <c r="A196" s="10" t="s">
        <v>13</v>
      </c>
      <c r="B196" s="13">
        <v>45.5735909</v>
      </c>
      <c r="C196" s="13">
        <v>34.191832</v>
      </c>
      <c r="D196" s="13">
        <f>B196+C196</f>
        <v>79.7654229</v>
      </c>
      <c r="E196" s="13"/>
      <c r="F196" s="13">
        <v>44.3524138</v>
      </c>
      <c r="G196" s="13">
        <v>35.0535059</v>
      </c>
      <c r="H196" s="11">
        <f>F196+G196</f>
        <v>79.4059197</v>
      </c>
    </row>
    <row r="197" spans="1:8" ht="12" customHeight="1">
      <c r="A197" s="10" t="s">
        <v>14</v>
      </c>
      <c r="B197" s="13">
        <v>18.6202959</v>
      </c>
      <c r="C197" s="13">
        <v>17.393319</v>
      </c>
      <c r="D197" s="13">
        <f>B197+C197</f>
        <v>36.0136149</v>
      </c>
      <c r="E197" s="75"/>
      <c r="F197" s="13">
        <f>0.000001*(7961+21038819)</f>
        <v>21.04678</v>
      </c>
      <c r="G197" s="13">
        <f>0.000001*(7127+20066886)</f>
        <v>20.074013</v>
      </c>
      <c r="H197" s="11">
        <f>F197+G197</f>
        <v>41.120793</v>
      </c>
    </row>
    <row r="198" spans="1:8" ht="15.75" customHeight="1">
      <c r="A198" s="32" t="s">
        <v>36</v>
      </c>
      <c r="B198" s="47"/>
      <c r="C198" s="47"/>
      <c r="D198" s="11"/>
      <c r="E198" s="47"/>
      <c r="F198" s="47"/>
      <c r="G198" s="47"/>
      <c r="H198" s="11"/>
    </row>
    <row r="199" spans="1:8" ht="12" customHeight="1">
      <c r="A199" s="10" t="s">
        <v>29</v>
      </c>
      <c r="B199" s="11">
        <v>301.4667107</v>
      </c>
      <c r="C199" s="11">
        <v>139.4323873</v>
      </c>
      <c r="D199" s="11">
        <f t="shared" si="13"/>
        <v>440.899098</v>
      </c>
      <c r="E199" s="11"/>
      <c r="F199" s="11">
        <v>276.1784507</v>
      </c>
      <c r="G199" s="11">
        <v>124.2739136</v>
      </c>
      <c r="H199" s="11">
        <f t="shared" si="14"/>
        <v>400.4523643</v>
      </c>
    </row>
    <row r="200" spans="1:8" ht="12" customHeight="1">
      <c r="A200" s="9" t="s">
        <v>11</v>
      </c>
      <c r="B200" s="11">
        <v>40.9171553</v>
      </c>
      <c r="C200" s="11">
        <v>7.405685</v>
      </c>
      <c r="D200" s="11">
        <f t="shared" si="13"/>
        <v>48.322840299999996</v>
      </c>
      <c r="E200" s="11"/>
      <c r="F200" s="11">
        <v>41.3196863</v>
      </c>
      <c r="G200" s="11">
        <v>7.5201773</v>
      </c>
      <c r="H200" s="11">
        <f t="shared" si="14"/>
        <v>48.8398636</v>
      </c>
    </row>
    <row r="201" spans="1:8" ht="12" customHeight="1">
      <c r="A201" s="10" t="s">
        <v>12</v>
      </c>
      <c r="B201" s="11">
        <v>288.3105557</v>
      </c>
      <c r="C201" s="11">
        <v>171.39674</v>
      </c>
      <c r="D201" s="11">
        <f t="shared" si="13"/>
        <v>459.70729570000003</v>
      </c>
      <c r="E201" s="11"/>
      <c r="F201" s="11">
        <v>268.6953835</v>
      </c>
      <c r="G201" s="11">
        <v>152.8422813</v>
      </c>
      <c r="H201" s="11">
        <f t="shared" si="14"/>
        <v>421.5376648</v>
      </c>
    </row>
    <row r="202" spans="1:8" ht="12" customHeight="1">
      <c r="A202" s="10" t="s">
        <v>13</v>
      </c>
      <c r="B202" s="11">
        <v>10.326003</v>
      </c>
      <c r="C202" s="11">
        <v>7.783953</v>
      </c>
      <c r="D202" s="11">
        <f t="shared" si="13"/>
        <v>18.109956</v>
      </c>
      <c r="E202" s="11"/>
      <c r="F202" s="11">
        <v>10.4332048</v>
      </c>
      <c r="G202" s="11">
        <v>8.200583</v>
      </c>
      <c r="H202" s="11">
        <f t="shared" si="14"/>
        <v>18.6337878</v>
      </c>
    </row>
    <row r="203" spans="1:8" ht="12" customHeight="1">
      <c r="A203" s="10" t="s">
        <v>14</v>
      </c>
      <c r="B203" s="11">
        <v>21.348431</v>
      </c>
      <c r="C203" s="11">
        <v>14.7502879</v>
      </c>
      <c r="D203" s="11">
        <f t="shared" si="13"/>
        <v>36.0987189</v>
      </c>
      <c r="E203" s="11"/>
      <c r="F203" s="11">
        <v>20.3914029</v>
      </c>
      <c r="G203" s="11">
        <v>13.8972416</v>
      </c>
      <c r="H203" s="11">
        <f t="shared" si="14"/>
        <v>34.2886445</v>
      </c>
    </row>
    <row r="204" spans="1:8" ht="15.75" customHeight="1">
      <c r="A204" s="32" t="s">
        <v>37</v>
      </c>
      <c r="B204" s="47"/>
      <c r="C204" s="47"/>
      <c r="D204" s="11"/>
      <c r="E204" s="47"/>
      <c r="F204" s="47"/>
      <c r="G204" s="47"/>
      <c r="H204" s="11"/>
    </row>
    <row r="205" spans="1:8" ht="12" customHeight="1">
      <c r="A205" s="10" t="s">
        <v>29</v>
      </c>
      <c r="B205" s="11">
        <v>241.3613764</v>
      </c>
      <c r="C205" s="11">
        <v>73.9852985</v>
      </c>
      <c r="D205" s="11">
        <f t="shared" si="13"/>
        <v>315.34667490000004</v>
      </c>
      <c r="E205" s="11"/>
      <c r="F205" s="11">
        <v>218.1568528</v>
      </c>
      <c r="G205" s="11">
        <v>68.1110953</v>
      </c>
      <c r="H205" s="11">
        <f t="shared" si="14"/>
        <v>286.2679481</v>
      </c>
    </row>
    <row r="206" spans="1:8" ht="12" customHeight="1">
      <c r="A206" s="9" t="s">
        <v>11</v>
      </c>
      <c r="B206" s="11">
        <v>45.7979299</v>
      </c>
      <c r="C206" s="11">
        <v>7.6269576</v>
      </c>
      <c r="D206" s="11">
        <f t="shared" si="13"/>
        <v>53.4248875</v>
      </c>
      <c r="E206" s="11"/>
      <c r="F206" s="11">
        <v>43.4295868</v>
      </c>
      <c r="G206" s="11">
        <v>7.7776744</v>
      </c>
      <c r="H206" s="11">
        <f t="shared" si="14"/>
        <v>51.207261200000005</v>
      </c>
    </row>
    <row r="207" spans="1:8" ht="12" customHeight="1">
      <c r="A207" s="10" t="s">
        <v>12</v>
      </c>
      <c r="B207" s="11">
        <v>196.8635499</v>
      </c>
      <c r="C207" s="11">
        <v>76.4780366</v>
      </c>
      <c r="D207" s="11">
        <f t="shared" si="13"/>
        <v>273.3415865</v>
      </c>
      <c r="E207" s="47"/>
      <c r="F207" s="11">
        <v>182.7654339</v>
      </c>
      <c r="G207" s="11">
        <v>70.5296615</v>
      </c>
      <c r="H207" s="11">
        <f t="shared" si="14"/>
        <v>253.2950954</v>
      </c>
    </row>
    <row r="208" spans="1:8" ht="12" customHeight="1">
      <c r="A208" s="10" t="s">
        <v>13</v>
      </c>
      <c r="B208" s="11">
        <v>4.5578119</v>
      </c>
      <c r="C208" s="11">
        <v>3.3024179</v>
      </c>
      <c r="D208" s="11">
        <f t="shared" si="13"/>
        <v>7.8602298</v>
      </c>
      <c r="E208" s="11"/>
      <c r="F208" s="11">
        <v>4.8052618</v>
      </c>
      <c r="G208" s="11">
        <v>3.7201109</v>
      </c>
      <c r="H208" s="11">
        <f t="shared" si="14"/>
        <v>8.5253727</v>
      </c>
    </row>
    <row r="209" spans="1:8" ht="12" customHeight="1">
      <c r="A209" s="10" t="s">
        <v>14</v>
      </c>
      <c r="B209" s="11">
        <v>19.822128</v>
      </c>
      <c r="C209" s="11">
        <v>9.2238709</v>
      </c>
      <c r="D209" s="11">
        <f t="shared" si="13"/>
        <v>29.0459989</v>
      </c>
      <c r="E209" s="11"/>
      <c r="F209" s="11">
        <v>18.4702579</v>
      </c>
      <c r="G209" s="11">
        <v>8.9244369</v>
      </c>
      <c r="H209" s="11">
        <f t="shared" si="14"/>
        <v>27.3946948</v>
      </c>
    </row>
    <row r="210" spans="1:8" ht="15.75" customHeight="1">
      <c r="A210" s="32" t="s">
        <v>38</v>
      </c>
      <c r="B210" s="47"/>
      <c r="C210" s="47"/>
      <c r="D210" s="11"/>
      <c r="E210" s="47"/>
      <c r="F210" s="47"/>
      <c r="G210" s="47"/>
      <c r="H210" s="11"/>
    </row>
    <row r="211" spans="1:8" ht="12" customHeight="1">
      <c r="A211" s="10" t="s">
        <v>29</v>
      </c>
      <c r="B211" s="11">
        <v>163.4646358</v>
      </c>
      <c r="C211" s="11">
        <v>44.6056431</v>
      </c>
      <c r="D211" s="11">
        <f t="shared" si="13"/>
        <v>208.0702789</v>
      </c>
      <c r="E211" s="47"/>
      <c r="F211" s="11">
        <v>145.7958748</v>
      </c>
      <c r="G211" s="11">
        <v>40.9519362</v>
      </c>
      <c r="H211" s="11">
        <f t="shared" si="14"/>
        <v>186.747811</v>
      </c>
    </row>
    <row r="212" spans="1:8" ht="12" customHeight="1">
      <c r="A212" s="9" t="s">
        <v>11</v>
      </c>
      <c r="B212" s="11">
        <v>29.7827848</v>
      </c>
      <c r="C212" s="11">
        <v>5.5869606</v>
      </c>
      <c r="D212" s="11">
        <f t="shared" si="13"/>
        <v>35.3697454</v>
      </c>
      <c r="E212" s="47"/>
      <c r="F212" s="11">
        <v>26.4147832</v>
      </c>
      <c r="G212" s="11">
        <v>5.399058</v>
      </c>
      <c r="H212" s="11">
        <f t="shared" si="14"/>
        <v>31.8138412</v>
      </c>
    </row>
    <row r="213" spans="1:8" ht="12" customHeight="1">
      <c r="A213" s="10" t="s">
        <v>12</v>
      </c>
      <c r="B213" s="11">
        <v>126.3311851</v>
      </c>
      <c r="C213" s="11">
        <v>40.8559246</v>
      </c>
      <c r="D213" s="11">
        <f t="shared" si="13"/>
        <v>167.1871097</v>
      </c>
      <c r="E213" s="47"/>
      <c r="F213" s="11">
        <v>113.273782</v>
      </c>
      <c r="G213" s="11">
        <v>38.9502747</v>
      </c>
      <c r="H213" s="11">
        <f t="shared" si="14"/>
        <v>152.2240567</v>
      </c>
    </row>
    <row r="214" spans="1:8" ht="12" customHeight="1">
      <c r="A214" s="10" t="s">
        <v>13</v>
      </c>
      <c r="B214" s="11">
        <v>3.2764949</v>
      </c>
      <c r="C214" s="11">
        <v>2.076491</v>
      </c>
      <c r="D214" s="11">
        <f t="shared" si="13"/>
        <v>5.3529859</v>
      </c>
      <c r="E214" s="47"/>
      <c r="F214" s="11">
        <v>3.4385789</v>
      </c>
      <c r="G214" s="11">
        <v>2.473509</v>
      </c>
      <c r="H214" s="11">
        <f t="shared" si="14"/>
        <v>5.9120878999999995</v>
      </c>
    </row>
    <row r="215" spans="1:8" ht="12" customHeight="1">
      <c r="A215" s="10" t="s">
        <v>14</v>
      </c>
      <c r="B215" s="11">
        <v>14.444163</v>
      </c>
      <c r="C215" s="11">
        <v>5.131787</v>
      </c>
      <c r="D215" s="11">
        <f t="shared" si="13"/>
        <v>19.57595</v>
      </c>
      <c r="E215" s="47"/>
      <c r="F215" s="11">
        <v>12.778256</v>
      </c>
      <c r="G215" s="11">
        <v>4.913544</v>
      </c>
      <c r="H215" s="11">
        <f t="shared" si="14"/>
        <v>17.6918</v>
      </c>
    </row>
    <row r="216" spans="1:8" ht="15.75" customHeight="1">
      <c r="A216" s="32" t="s">
        <v>39</v>
      </c>
      <c r="B216" s="47"/>
      <c r="C216" s="47"/>
      <c r="D216" s="11"/>
      <c r="E216" s="47"/>
      <c r="F216" s="47"/>
      <c r="G216" s="47"/>
      <c r="H216" s="11"/>
    </row>
    <row r="217" spans="1:8" ht="12" customHeight="1">
      <c r="A217" s="10" t="s">
        <v>29</v>
      </c>
      <c r="B217" s="11">
        <v>87.1095201</v>
      </c>
      <c r="C217" s="11">
        <v>25.7248275</v>
      </c>
      <c r="D217" s="11">
        <f t="shared" si="13"/>
        <v>112.8343476</v>
      </c>
      <c r="E217" s="47"/>
      <c r="F217" s="11">
        <v>75.4633753</v>
      </c>
      <c r="G217" s="11">
        <v>23.7715764</v>
      </c>
      <c r="H217" s="11">
        <f t="shared" si="14"/>
        <v>99.2349517</v>
      </c>
    </row>
    <row r="218" spans="1:8" ht="12" customHeight="1">
      <c r="A218" s="9" t="s">
        <v>11</v>
      </c>
      <c r="B218" s="11">
        <v>11.568107</v>
      </c>
      <c r="C218" s="11">
        <v>2.9547574</v>
      </c>
      <c r="D218" s="11">
        <f t="shared" si="13"/>
        <v>14.5228644</v>
      </c>
      <c r="E218" s="47"/>
      <c r="F218" s="11">
        <v>9.3339569</v>
      </c>
      <c r="G218" s="11">
        <v>2.6802592</v>
      </c>
      <c r="H218" s="11">
        <f t="shared" si="14"/>
        <v>12.0142161</v>
      </c>
    </row>
    <row r="219" spans="1:8" ht="12" customHeight="1">
      <c r="A219" s="10" t="s">
        <v>12</v>
      </c>
      <c r="B219" s="11">
        <v>53.8440298</v>
      </c>
      <c r="C219" s="11">
        <v>20.4914219</v>
      </c>
      <c r="D219" s="11">
        <f t="shared" si="13"/>
        <v>74.3354517</v>
      </c>
      <c r="E219" s="47"/>
      <c r="F219" s="11">
        <v>45.3864237</v>
      </c>
      <c r="G219" s="11">
        <v>18.3101769</v>
      </c>
      <c r="H219" s="11">
        <f t="shared" si="14"/>
        <v>63.6966006</v>
      </c>
    </row>
    <row r="220" spans="1:8" ht="12" customHeight="1">
      <c r="A220" s="10" t="s">
        <v>13</v>
      </c>
      <c r="B220" s="11">
        <v>1.1879479</v>
      </c>
      <c r="C220" s="11">
        <v>1.0500676</v>
      </c>
      <c r="D220" s="11">
        <f t="shared" si="13"/>
        <v>2.2380155</v>
      </c>
      <c r="E220" s="47"/>
      <c r="F220" s="11">
        <v>1.04152</v>
      </c>
      <c r="G220" s="11">
        <v>0.926063</v>
      </c>
      <c r="H220" s="11">
        <f t="shared" si="14"/>
        <v>1.9675829999999999</v>
      </c>
    </row>
    <row r="221" spans="1:8" ht="12" customHeight="1">
      <c r="A221" s="10" t="s">
        <v>14</v>
      </c>
      <c r="B221" s="11">
        <v>6.38535</v>
      </c>
      <c r="C221" s="11">
        <v>2.37807</v>
      </c>
      <c r="D221" s="11">
        <f t="shared" si="13"/>
        <v>8.76342</v>
      </c>
      <c r="E221" s="47"/>
      <c r="F221" s="11">
        <v>5.133599</v>
      </c>
      <c r="G221" s="11">
        <v>2.287171</v>
      </c>
      <c r="H221" s="11">
        <f t="shared" si="14"/>
        <v>7.42077</v>
      </c>
    </row>
    <row r="222" spans="1:8" ht="15.75" customHeight="1">
      <c r="A222" s="32" t="s">
        <v>40</v>
      </c>
      <c r="B222" s="47"/>
      <c r="C222" s="47"/>
      <c r="D222" s="11"/>
      <c r="E222" s="47"/>
      <c r="F222" s="47"/>
      <c r="G222" s="47"/>
      <c r="H222" s="11"/>
    </row>
    <row r="223" spans="1:8" ht="12" customHeight="1">
      <c r="A223" s="10" t="s">
        <v>29</v>
      </c>
      <c r="B223" s="11">
        <v>30.7629584</v>
      </c>
      <c r="C223" s="11">
        <v>11.3586286</v>
      </c>
      <c r="D223" s="11">
        <f t="shared" si="13"/>
        <v>42.121587</v>
      </c>
      <c r="E223" s="11"/>
      <c r="F223" s="11">
        <v>26.4350653</v>
      </c>
      <c r="G223" s="11">
        <v>9.3955548</v>
      </c>
      <c r="H223" s="11">
        <f t="shared" si="14"/>
        <v>35.830620100000004</v>
      </c>
    </row>
    <row r="224" spans="1:8" ht="12" customHeight="1">
      <c r="A224" s="9" t="s">
        <v>11</v>
      </c>
      <c r="B224" s="11">
        <v>2.0138866</v>
      </c>
      <c r="C224" s="11">
        <v>0.9161398</v>
      </c>
      <c r="D224" s="11">
        <f t="shared" si="13"/>
        <v>2.9300264</v>
      </c>
      <c r="E224" s="11"/>
      <c r="F224" s="11">
        <v>1.4683837</v>
      </c>
      <c r="G224" s="11">
        <v>0.8580619</v>
      </c>
      <c r="H224" s="11">
        <f t="shared" si="14"/>
        <v>2.3264456</v>
      </c>
    </row>
    <row r="225" spans="1:8" ht="12" customHeight="1">
      <c r="A225" s="10" t="s">
        <v>12</v>
      </c>
      <c r="B225" s="11">
        <v>12.8018638</v>
      </c>
      <c r="C225" s="11">
        <v>6.3509499</v>
      </c>
      <c r="D225" s="11">
        <f t="shared" si="13"/>
        <v>19.1528137</v>
      </c>
      <c r="E225" s="11"/>
      <c r="F225" s="11">
        <v>10.046478</v>
      </c>
      <c r="G225" s="11">
        <v>5.4631519</v>
      </c>
      <c r="H225" s="11">
        <f t="shared" si="14"/>
        <v>15.5096299</v>
      </c>
    </row>
    <row r="226" spans="1:8" ht="12" customHeight="1">
      <c r="A226" s="10" t="s">
        <v>13</v>
      </c>
      <c r="B226" s="11">
        <v>0.416179</v>
      </c>
      <c r="C226" s="11">
        <v>0.312832</v>
      </c>
      <c r="D226" s="11">
        <f t="shared" si="13"/>
        <v>0.7290110000000001</v>
      </c>
      <c r="E226" s="11"/>
      <c r="F226" s="76">
        <v>0.32947</v>
      </c>
      <c r="G226" s="76">
        <v>0.196844</v>
      </c>
      <c r="H226" s="11">
        <f t="shared" si="14"/>
        <v>0.526314</v>
      </c>
    </row>
    <row r="227" spans="1:8" ht="12" customHeight="1">
      <c r="A227" s="10" t="s">
        <v>14</v>
      </c>
      <c r="B227" s="11">
        <v>1.35837</v>
      </c>
      <c r="C227" s="11">
        <v>0.70713</v>
      </c>
      <c r="D227" s="11">
        <f t="shared" si="13"/>
        <v>2.0655</v>
      </c>
      <c r="E227" s="11"/>
      <c r="F227" s="11">
        <v>1.008918</v>
      </c>
      <c r="G227" s="11">
        <v>0.642392</v>
      </c>
      <c r="H227" s="11">
        <f t="shared" si="14"/>
        <v>1.65131</v>
      </c>
    </row>
    <row r="228" spans="1:8" ht="16.5" customHeight="1">
      <c r="A228" s="32" t="s">
        <v>19</v>
      </c>
      <c r="B228" s="47"/>
      <c r="C228" s="47"/>
      <c r="D228" s="11"/>
      <c r="E228" s="47"/>
      <c r="F228" s="47"/>
      <c r="G228" s="47"/>
      <c r="H228" s="47"/>
    </row>
    <row r="229" spans="1:8" ht="12" customHeight="1">
      <c r="A229" s="10" t="s">
        <v>29</v>
      </c>
      <c r="B229" s="11">
        <f aca="true" t="shared" si="15" ref="B229:C232">B183+B188+B193+B199+B205+B211+B217+B223</f>
        <v>2709.9261304</v>
      </c>
      <c r="C229" s="11">
        <f t="shared" si="15"/>
        <v>1670.4778883999998</v>
      </c>
      <c r="D229" s="11">
        <f>B229+C229</f>
        <v>4380.4040188</v>
      </c>
      <c r="E229" s="11"/>
      <c r="F229" s="11">
        <f aca="true" t="shared" si="16" ref="F229:G232">F183+F188+F193+F199+F205+F211+F217+F223</f>
        <v>2798.0677242</v>
      </c>
      <c r="G229" s="11">
        <f t="shared" si="16"/>
        <v>1797.1549939</v>
      </c>
      <c r="H229" s="11">
        <f>F229+G229</f>
        <v>4595.2227181</v>
      </c>
    </row>
    <row r="230" spans="1:8" ht="12" customHeight="1">
      <c r="A230" s="9" t="s">
        <v>11</v>
      </c>
      <c r="B230" s="11">
        <f>SUM(B184,B189+B194+B200+B206+B212+B218+B224)</f>
        <v>165.01242399999998</v>
      </c>
      <c r="C230" s="11">
        <f>SUM(C184,C189+C194+C200+C206+C212+C218+C224)</f>
        <v>30.190106000000004</v>
      </c>
      <c r="D230" s="11">
        <f>B230+C230</f>
        <v>195.20253</v>
      </c>
      <c r="E230" s="11"/>
      <c r="F230" s="11">
        <f t="shared" si="16"/>
        <v>161.2216457</v>
      </c>
      <c r="G230" s="11">
        <f t="shared" si="16"/>
        <v>31.047546399999998</v>
      </c>
      <c r="H230" s="11">
        <f>F230+G230</f>
        <v>192.2691921</v>
      </c>
    </row>
    <row r="231" spans="1:8" ht="12" customHeight="1">
      <c r="A231" s="10" t="s">
        <v>12</v>
      </c>
      <c r="B231" s="11">
        <f t="shared" si="15"/>
        <v>3149.140043</v>
      </c>
      <c r="C231" s="11">
        <f t="shared" si="15"/>
        <v>2089.4192819000004</v>
      </c>
      <c r="D231" s="11">
        <f>B231+C231</f>
        <v>5238.5593249</v>
      </c>
      <c r="E231" s="11"/>
      <c r="F231" s="76">
        <f t="shared" si="16"/>
        <v>3318.9103464</v>
      </c>
      <c r="G231" s="76">
        <f t="shared" si="16"/>
        <v>2278.4894676000004</v>
      </c>
      <c r="H231" s="11">
        <f t="shared" si="14"/>
        <v>5597.399814</v>
      </c>
    </row>
    <row r="232" spans="1:8" ht="12" customHeight="1">
      <c r="A232" s="10" t="s">
        <v>13</v>
      </c>
      <c r="B232" s="11">
        <f t="shared" si="15"/>
        <v>140.62674479999998</v>
      </c>
      <c r="C232" s="11">
        <f t="shared" si="15"/>
        <v>102.6597484</v>
      </c>
      <c r="D232" s="11">
        <f>B232+C232</f>
        <v>243.2864932</v>
      </c>
      <c r="E232" s="11"/>
      <c r="F232" s="11">
        <f t="shared" si="16"/>
        <v>175.5141932</v>
      </c>
      <c r="G232" s="11">
        <f t="shared" si="16"/>
        <v>133.0330527</v>
      </c>
      <c r="H232" s="11">
        <f t="shared" si="14"/>
        <v>308.5472459</v>
      </c>
    </row>
    <row r="233" spans="1:8" ht="12" customHeight="1">
      <c r="A233" s="29" t="s">
        <v>14</v>
      </c>
      <c r="B233" s="15">
        <f aca="true" t="shared" si="17" ref="B233:G233">B197+B203+B209+B215+B221+B227</f>
        <v>81.9787379</v>
      </c>
      <c r="C233" s="15">
        <f t="shared" si="17"/>
        <v>49.584464800000006</v>
      </c>
      <c r="D233" s="15">
        <f>B233+C233</f>
        <v>131.5632027</v>
      </c>
      <c r="E233" s="15">
        <f t="shared" si="17"/>
        <v>0</v>
      </c>
      <c r="F233" s="15">
        <f>F197+F203+F209+F215+F221+F227</f>
        <v>78.8292138</v>
      </c>
      <c r="G233" s="15">
        <f t="shared" si="17"/>
        <v>50.7387985</v>
      </c>
      <c r="H233" s="15">
        <f t="shared" si="14"/>
        <v>129.56801230000002</v>
      </c>
    </row>
    <row r="234" spans="1:7" ht="15" customHeight="1">
      <c r="A234" s="39" t="s">
        <v>26</v>
      </c>
      <c r="B234" s="61"/>
      <c r="C234" s="61"/>
      <c r="D234" s="61"/>
      <c r="E234" s="61"/>
      <c r="F234" s="61"/>
      <c r="G234" s="61"/>
    </row>
    <row r="235" spans="1:5" ht="12.75">
      <c r="A235" s="2" t="s">
        <v>42</v>
      </c>
      <c r="B235" s="2"/>
      <c r="C235" s="2"/>
      <c r="D235" s="2"/>
      <c r="E235" s="2"/>
    </row>
    <row r="236" spans="1:8" ht="26.25" customHeight="1">
      <c r="A236" s="24" t="s">
        <v>104</v>
      </c>
      <c r="B236" s="25"/>
      <c r="C236" s="25"/>
      <c r="D236" s="25"/>
      <c r="E236" s="25"/>
      <c r="F236" s="49"/>
      <c r="G236" s="49"/>
      <c r="H236" s="50"/>
    </row>
    <row r="237" spans="1:8" ht="13.5" customHeight="1">
      <c r="A237" s="26"/>
      <c r="B237" s="27" t="s">
        <v>7</v>
      </c>
      <c r="C237" s="28"/>
      <c r="D237" s="27"/>
      <c r="E237" s="27"/>
      <c r="F237" s="27" t="s">
        <v>8</v>
      </c>
      <c r="G237" s="27"/>
      <c r="H237" s="27"/>
    </row>
    <row r="238" spans="1:8" ht="12.75" customHeight="1">
      <c r="A238" s="29"/>
      <c r="B238" s="30" t="s">
        <v>17</v>
      </c>
      <c r="C238" s="30" t="s">
        <v>18</v>
      </c>
      <c r="D238" s="31" t="s">
        <v>19</v>
      </c>
      <c r="E238" s="31"/>
      <c r="F238" s="30" t="s">
        <v>17</v>
      </c>
      <c r="G238" s="30" t="s">
        <v>18</v>
      </c>
      <c r="H238" s="31" t="s">
        <v>19</v>
      </c>
    </row>
    <row r="239" spans="1:8" ht="16.5" customHeight="1">
      <c r="A239" s="32" t="s">
        <v>20</v>
      </c>
      <c r="B239" s="10"/>
      <c r="C239" s="10"/>
      <c r="D239" s="10"/>
      <c r="E239" s="10"/>
      <c r="F239" s="10"/>
      <c r="G239" s="10"/>
      <c r="H239" s="10"/>
    </row>
    <row r="240" spans="1:8" ht="12.75">
      <c r="A240" s="10" t="s">
        <v>43</v>
      </c>
      <c r="B240" s="33">
        <v>7943</v>
      </c>
      <c r="C240" s="33">
        <v>2567</v>
      </c>
      <c r="D240" s="33">
        <f>B240+C240</f>
        <v>10510</v>
      </c>
      <c r="E240" s="34"/>
      <c r="F240" s="33">
        <v>6256</v>
      </c>
      <c r="G240" s="33">
        <v>1986</v>
      </c>
      <c r="H240" s="33">
        <f>F240+G240</f>
        <v>8242</v>
      </c>
    </row>
    <row r="241" spans="1:8" ht="12.75">
      <c r="A241" s="9" t="s">
        <v>11</v>
      </c>
      <c r="B241" s="33">
        <v>5662</v>
      </c>
      <c r="C241" s="33">
        <v>1030</v>
      </c>
      <c r="D241" s="33">
        <f aca="true" t="shared" si="18" ref="D241:D254">B241+C241</f>
        <v>6692</v>
      </c>
      <c r="E241" s="34"/>
      <c r="F241" s="33">
        <v>4589</v>
      </c>
      <c r="G241" s="33">
        <v>883</v>
      </c>
      <c r="H241" s="35">
        <f aca="true" t="shared" si="19" ref="H241:H253">F241+G241</f>
        <v>5472</v>
      </c>
    </row>
    <row r="242" spans="1:8" ht="12.75">
      <c r="A242" s="10" t="s">
        <v>44</v>
      </c>
      <c r="B242" s="33">
        <v>1815</v>
      </c>
      <c r="C242" s="33">
        <v>1000</v>
      </c>
      <c r="D242" s="33">
        <f t="shared" si="18"/>
        <v>2815</v>
      </c>
      <c r="E242" s="34"/>
      <c r="F242" s="33">
        <v>1334</v>
      </c>
      <c r="G242" s="33">
        <v>759</v>
      </c>
      <c r="H242" s="33">
        <f t="shared" si="19"/>
        <v>2093</v>
      </c>
    </row>
    <row r="243" spans="1:8" ht="12.75">
      <c r="A243" s="10" t="s">
        <v>13</v>
      </c>
      <c r="B243" s="64">
        <v>5</v>
      </c>
      <c r="C243" s="33">
        <v>11</v>
      </c>
      <c r="D243" s="33">
        <f>SUM(B243,C243)</f>
        <v>16</v>
      </c>
      <c r="E243" s="34"/>
      <c r="F243" s="64">
        <v>5</v>
      </c>
      <c r="G243" s="33">
        <v>9</v>
      </c>
      <c r="H243" s="33">
        <f>SUM(F243,G243)</f>
        <v>14</v>
      </c>
    </row>
    <row r="244" spans="1:8" ht="12.75">
      <c r="A244" s="10" t="s">
        <v>14</v>
      </c>
      <c r="B244" s="33">
        <v>88</v>
      </c>
      <c r="C244" s="33">
        <v>75</v>
      </c>
      <c r="D244" s="33">
        <f t="shared" si="18"/>
        <v>163</v>
      </c>
      <c r="E244" s="34"/>
      <c r="F244" s="33">
        <v>62</v>
      </c>
      <c r="G244" s="33">
        <v>67</v>
      </c>
      <c r="H244" s="33">
        <f t="shared" si="19"/>
        <v>129</v>
      </c>
    </row>
    <row r="245" spans="1:8" ht="16.5" customHeight="1">
      <c r="A245" s="32" t="s">
        <v>21</v>
      </c>
      <c r="B245" s="34"/>
      <c r="C245" s="34"/>
      <c r="D245" s="33"/>
      <c r="E245" s="34"/>
      <c r="F245" s="34"/>
      <c r="G245" s="34"/>
      <c r="H245" s="33"/>
    </row>
    <row r="246" spans="1:8" ht="12.75">
      <c r="A246" s="10" t="s">
        <v>43</v>
      </c>
      <c r="B246" s="33">
        <v>13889</v>
      </c>
      <c r="C246" s="33">
        <v>4820</v>
      </c>
      <c r="D246" s="33">
        <f t="shared" si="18"/>
        <v>18709</v>
      </c>
      <c r="E246" s="34"/>
      <c r="F246" s="33">
        <v>14595</v>
      </c>
      <c r="G246" s="33">
        <v>5414</v>
      </c>
      <c r="H246" s="33">
        <f t="shared" si="19"/>
        <v>20009</v>
      </c>
    </row>
    <row r="247" spans="1:8" ht="12.75">
      <c r="A247" s="9" t="s">
        <v>11</v>
      </c>
      <c r="B247" s="33">
        <v>9973</v>
      </c>
      <c r="C247" s="33">
        <v>1523</v>
      </c>
      <c r="D247" s="33">
        <f t="shared" si="18"/>
        <v>11496</v>
      </c>
      <c r="E247" s="34"/>
      <c r="F247" s="33">
        <v>10424</v>
      </c>
      <c r="G247" s="33">
        <v>1838</v>
      </c>
      <c r="H247" s="33">
        <f t="shared" si="19"/>
        <v>12262</v>
      </c>
    </row>
    <row r="248" spans="1:8" ht="12.75">
      <c r="A248" s="10" t="s">
        <v>44</v>
      </c>
      <c r="B248" s="33">
        <v>6214</v>
      </c>
      <c r="C248" s="33">
        <v>3039</v>
      </c>
      <c r="D248" s="33">
        <f t="shared" si="18"/>
        <v>9253</v>
      </c>
      <c r="E248" s="34"/>
      <c r="F248" s="33">
        <v>6785</v>
      </c>
      <c r="G248" s="33">
        <v>3535</v>
      </c>
      <c r="H248" s="33">
        <f t="shared" si="19"/>
        <v>10320</v>
      </c>
    </row>
    <row r="249" spans="1:8" ht="12.75">
      <c r="A249" s="10" t="s">
        <v>13</v>
      </c>
      <c r="B249" s="33">
        <v>46</v>
      </c>
      <c r="C249" s="33">
        <v>41</v>
      </c>
      <c r="D249" s="33">
        <f t="shared" si="18"/>
        <v>87</v>
      </c>
      <c r="E249" s="34"/>
      <c r="F249" s="33">
        <v>58</v>
      </c>
      <c r="G249" s="33">
        <v>40</v>
      </c>
      <c r="H249" s="33">
        <f t="shared" si="19"/>
        <v>98</v>
      </c>
    </row>
    <row r="250" spans="1:8" ht="12.75">
      <c r="A250" s="10" t="s">
        <v>14</v>
      </c>
      <c r="B250" s="33">
        <v>993</v>
      </c>
      <c r="C250" s="33">
        <v>603</v>
      </c>
      <c r="D250" s="33">
        <f t="shared" si="18"/>
        <v>1596</v>
      </c>
      <c r="E250" s="34"/>
      <c r="F250" s="33">
        <v>1137</v>
      </c>
      <c r="G250" s="33">
        <v>873</v>
      </c>
      <c r="H250" s="33">
        <f t="shared" si="19"/>
        <v>2010</v>
      </c>
    </row>
    <row r="251" spans="1:8" ht="16.5" customHeight="1">
      <c r="A251" s="32" t="s">
        <v>22</v>
      </c>
      <c r="B251" s="34"/>
      <c r="C251" s="34"/>
      <c r="D251" s="33"/>
      <c r="E251" s="34"/>
      <c r="F251" s="34"/>
      <c r="G251" s="34"/>
      <c r="H251" s="33"/>
    </row>
    <row r="252" spans="1:8" ht="12.75">
      <c r="A252" s="10" t="s">
        <v>43</v>
      </c>
      <c r="B252" s="33">
        <v>290</v>
      </c>
      <c r="C252" s="33">
        <v>26</v>
      </c>
      <c r="D252" s="33">
        <f t="shared" si="18"/>
        <v>316</v>
      </c>
      <c r="E252" s="34"/>
      <c r="F252" s="33">
        <v>339</v>
      </c>
      <c r="G252" s="33">
        <v>29</v>
      </c>
      <c r="H252" s="33">
        <f t="shared" si="19"/>
        <v>368</v>
      </c>
    </row>
    <row r="253" spans="1:8" ht="12.75">
      <c r="A253" s="9" t="s">
        <v>11</v>
      </c>
      <c r="B253" s="33">
        <v>222</v>
      </c>
      <c r="C253" s="33">
        <v>12</v>
      </c>
      <c r="D253" s="33">
        <f t="shared" si="18"/>
        <v>234</v>
      </c>
      <c r="E253" s="34"/>
      <c r="F253" s="33">
        <v>274</v>
      </c>
      <c r="G253" s="33">
        <v>18</v>
      </c>
      <c r="H253" s="33">
        <f t="shared" si="19"/>
        <v>292</v>
      </c>
    </row>
    <row r="254" spans="1:8" ht="12.75">
      <c r="A254" s="10" t="s">
        <v>44</v>
      </c>
      <c r="B254" s="33">
        <v>88</v>
      </c>
      <c r="C254" s="33">
        <v>15</v>
      </c>
      <c r="D254" s="33">
        <f t="shared" si="18"/>
        <v>103</v>
      </c>
      <c r="E254" s="34"/>
      <c r="F254" s="33">
        <v>137</v>
      </c>
      <c r="G254" s="33">
        <v>13</v>
      </c>
      <c r="H254" s="33">
        <f>F254+G254</f>
        <v>150</v>
      </c>
    </row>
    <row r="255" spans="1:8" ht="12.75">
      <c r="A255" s="10" t="s">
        <v>13</v>
      </c>
      <c r="B255" s="33">
        <v>7</v>
      </c>
      <c r="C255" s="65" t="s">
        <v>33</v>
      </c>
      <c r="D255" s="33">
        <f>SUM(B255,C255)</f>
        <v>7</v>
      </c>
      <c r="E255" s="34"/>
      <c r="F255" s="33">
        <v>8</v>
      </c>
      <c r="G255" s="64" t="s">
        <v>45</v>
      </c>
      <c r="H255" s="33">
        <f>SUM(F255,G255)</f>
        <v>8</v>
      </c>
    </row>
    <row r="256" spans="1:8" ht="12.75">
      <c r="A256" s="10" t="s">
        <v>14</v>
      </c>
      <c r="B256" s="37">
        <v>25</v>
      </c>
      <c r="C256" s="77">
        <v>7</v>
      </c>
      <c r="D256" s="33">
        <f>SUM(B256,C256)</f>
        <v>32</v>
      </c>
      <c r="E256" s="38"/>
      <c r="F256" s="37">
        <v>53</v>
      </c>
      <c r="G256" s="77">
        <v>8</v>
      </c>
      <c r="H256" s="33">
        <f>SUM(F256,G256)</f>
        <v>61</v>
      </c>
    </row>
    <row r="257" spans="1:8" ht="36.75" customHeight="1">
      <c r="A257" s="39" t="s">
        <v>46</v>
      </c>
      <c r="B257" s="78"/>
      <c r="C257" s="78"/>
      <c r="D257" s="78"/>
      <c r="E257" s="61"/>
      <c r="F257" s="61"/>
      <c r="G257" s="61"/>
      <c r="H257" s="61"/>
    </row>
    <row r="258" spans="1:5" ht="12.75">
      <c r="A258" s="79"/>
      <c r="B258" s="80"/>
      <c r="C258" s="80"/>
      <c r="D258" s="80"/>
      <c r="E258" s="59"/>
    </row>
    <row r="259" spans="1:5" ht="12.75">
      <c r="A259" s="58"/>
      <c r="B259" s="59"/>
      <c r="C259" s="59"/>
      <c r="D259" s="59"/>
      <c r="E259" s="59"/>
    </row>
    <row r="260" spans="1:5" ht="12.75">
      <c r="A260" s="58"/>
      <c r="B260" s="59"/>
      <c r="C260" s="59"/>
      <c r="D260" s="59"/>
      <c r="E260" s="59"/>
    </row>
    <row r="261" spans="1:5" ht="12.75">
      <c r="A261" s="2" t="s">
        <v>47</v>
      </c>
      <c r="B261" s="2"/>
      <c r="C261" s="2"/>
      <c r="D261" s="2"/>
      <c r="E261" s="2"/>
    </row>
    <row r="262" spans="1:8" ht="27.75" customHeight="1">
      <c r="A262" s="24" t="s">
        <v>105</v>
      </c>
      <c r="B262" s="25"/>
      <c r="C262" s="25"/>
      <c r="D262" s="25"/>
      <c r="E262" s="25"/>
      <c r="F262" s="49"/>
      <c r="G262" s="49"/>
      <c r="H262" s="50"/>
    </row>
    <row r="263" spans="1:8" ht="13.5" customHeight="1">
      <c r="A263" s="26"/>
      <c r="B263" s="81" t="s">
        <v>7</v>
      </c>
      <c r="C263" s="28"/>
      <c r="D263" s="27"/>
      <c r="E263" s="27"/>
      <c r="F263" s="82" t="s">
        <v>8</v>
      </c>
      <c r="G263" s="27"/>
      <c r="H263" s="27"/>
    </row>
    <row r="264" spans="1:8" ht="12.75" customHeight="1">
      <c r="A264" s="29"/>
      <c r="B264" s="30" t="s">
        <v>17</v>
      </c>
      <c r="C264" s="30" t="s">
        <v>18</v>
      </c>
      <c r="D264" s="31" t="s">
        <v>19</v>
      </c>
      <c r="E264" s="31"/>
      <c r="F264" s="30" t="s">
        <v>17</v>
      </c>
      <c r="G264" s="30" t="s">
        <v>18</v>
      </c>
      <c r="H264" s="31" t="s">
        <v>19</v>
      </c>
    </row>
    <row r="265" spans="1:8" ht="16.5" customHeight="1">
      <c r="A265" s="32" t="s">
        <v>20</v>
      </c>
      <c r="B265" s="10"/>
      <c r="C265" s="10"/>
      <c r="D265" s="10"/>
      <c r="E265" s="10"/>
      <c r="F265" s="10"/>
      <c r="G265" s="10"/>
      <c r="H265" s="10"/>
    </row>
    <row r="266" spans="1:8" ht="12.75">
      <c r="A266" s="10" t="s">
        <v>43</v>
      </c>
      <c r="B266" s="83">
        <v>165.2124753</v>
      </c>
      <c r="C266" s="83">
        <v>53.0480528</v>
      </c>
      <c r="D266" s="83">
        <f>B266+C266</f>
        <v>218.2605281</v>
      </c>
      <c r="E266" s="84"/>
      <c r="F266" s="83">
        <v>111.9659705</v>
      </c>
      <c r="G266" s="83">
        <v>35.816614</v>
      </c>
      <c r="H266" s="83">
        <f>F266+G266</f>
        <v>147.78258449999998</v>
      </c>
    </row>
    <row r="267" spans="1:8" ht="12.75">
      <c r="A267" s="9" t="s">
        <v>11</v>
      </c>
      <c r="B267" s="83">
        <v>16.364438</v>
      </c>
      <c r="C267" s="83">
        <v>2.8979823</v>
      </c>
      <c r="D267" s="83">
        <f>B267+C267</f>
        <v>19.2624203</v>
      </c>
      <c r="E267" s="84"/>
      <c r="F267" s="83">
        <v>11.6431044</v>
      </c>
      <c r="G267" s="83">
        <v>2.2139056</v>
      </c>
      <c r="H267" s="60">
        <f>F267+G267</f>
        <v>13.85701</v>
      </c>
    </row>
    <row r="268" spans="1:8" ht="12.75">
      <c r="A268" s="10" t="s">
        <v>44</v>
      </c>
      <c r="B268" s="83">
        <v>8.0510821</v>
      </c>
      <c r="C268" s="83">
        <v>4.8109575</v>
      </c>
      <c r="D268" s="83">
        <f>B268+C268</f>
        <v>12.8620396</v>
      </c>
      <c r="E268" s="84"/>
      <c r="F268" s="83">
        <v>4.9334733</v>
      </c>
      <c r="G268" s="60">
        <v>3.187631</v>
      </c>
      <c r="H268" s="83">
        <f aca="true" t="shared" si="20" ref="H268:H286">F268+G268</f>
        <v>8.1211043</v>
      </c>
    </row>
    <row r="269" spans="1:8" ht="12.75">
      <c r="A269" s="10" t="s">
        <v>13</v>
      </c>
      <c r="B269" s="83">
        <v>0.008541</v>
      </c>
      <c r="C269" s="83">
        <v>0.0294134</v>
      </c>
      <c r="D269" s="83">
        <f aca="true" t="shared" si="21" ref="D269:D286">B269+C269</f>
        <v>0.0379544</v>
      </c>
      <c r="E269" s="84"/>
      <c r="F269" s="83">
        <v>0.0159715</v>
      </c>
      <c r="G269" s="83">
        <v>0.02495</v>
      </c>
      <c r="H269" s="83">
        <f t="shared" si="20"/>
        <v>0.0409215</v>
      </c>
    </row>
    <row r="270" spans="1:8" ht="12.75">
      <c r="A270" s="10" t="s">
        <v>14</v>
      </c>
      <c r="B270" s="83">
        <v>0.4028898</v>
      </c>
      <c r="C270" s="83">
        <v>0.3926547</v>
      </c>
      <c r="D270" s="83">
        <f t="shared" si="21"/>
        <v>0.7955445000000001</v>
      </c>
      <c r="E270" s="84"/>
      <c r="F270" s="83">
        <v>0.2584702</v>
      </c>
      <c r="G270" s="83">
        <v>0.3115666</v>
      </c>
      <c r="H270" s="83">
        <f t="shared" si="20"/>
        <v>0.5700368</v>
      </c>
    </row>
    <row r="271" spans="1:8" ht="16.5" customHeight="1">
      <c r="A271" s="32" t="s">
        <v>21</v>
      </c>
      <c r="B271" s="84"/>
      <c r="C271" s="84"/>
      <c r="D271" s="83"/>
      <c r="E271" s="84"/>
      <c r="F271" s="84"/>
      <c r="G271" s="84"/>
      <c r="H271" s="83"/>
    </row>
    <row r="272" spans="1:8" ht="12.75">
      <c r="A272" s="10" t="s">
        <v>43</v>
      </c>
      <c r="B272" s="83">
        <v>338.9366803</v>
      </c>
      <c r="C272" s="83">
        <v>116.527242</v>
      </c>
      <c r="D272" s="83">
        <f t="shared" si="21"/>
        <v>455.4639223</v>
      </c>
      <c r="E272" s="84"/>
      <c r="F272" s="83">
        <v>325.1222845</v>
      </c>
      <c r="G272" s="83">
        <v>121.9406739</v>
      </c>
      <c r="H272" s="83">
        <f t="shared" si="20"/>
        <v>447.06295839999996</v>
      </c>
    </row>
    <row r="273" spans="1:8" ht="12.75">
      <c r="A273" s="9" t="s">
        <v>11</v>
      </c>
      <c r="B273" s="83">
        <v>31.6714903</v>
      </c>
      <c r="C273" s="83">
        <v>4.3159255</v>
      </c>
      <c r="D273" s="83">
        <f t="shared" si="21"/>
        <v>35.9874158</v>
      </c>
      <c r="E273" s="84"/>
      <c r="F273" s="83">
        <v>30.4667445</v>
      </c>
      <c r="G273" s="83">
        <v>4.9828438</v>
      </c>
      <c r="H273" s="83">
        <f t="shared" si="20"/>
        <v>35.4495883</v>
      </c>
    </row>
    <row r="274" spans="1:8" ht="12.75">
      <c r="A274" s="10" t="s">
        <v>44</v>
      </c>
      <c r="B274" s="83">
        <v>40.011868</v>
      </c>
      <c r="C274" s="83">
        <v>19.0131456</v>
      </c>
      <c r="D274" s="83">
        <f t="shared" si="21"/>
        <v>59.0250136</v>
      </c>
      <c r="E274" s="84"/>
      <c r="F274" s="83">
        <v>38.9563044</v>
      </c>
      <c r="G274" s="83">
        <v>20.5038438</v>
      </c>
      <c r="H274" s="83">
        <f t="shared" si="20"/>
        <v>59.4601482</v>
      </c>
    </row>
    <row r="275" spans="1:8" ht="12.75">
      <c r="A275" s="10" t="s">
        <v>13</v>
      </c>
      <c r="B275" s="83">
        <v>0.2499921</v>
      </c>
      <c r="C275" s="83">
        <v>0.2292316</v>
      </c>
      <c r="D275" s="83">
        <f t="shared" si="21"/>
        <v>0.47922370000000003</v>
      </c>
      <c r="E275" s="84"/>
      <c r="F275" s="83">
        <v>0.2340661</v>
      </c>
      <c r="G275" s="83">
        <v>0.2386286</v>
      </c>
      <c r="H275" s="83">
        <f t="shared" si="20"/>
        <v>0.4726947</v>
      </c>
    </row>
    <row r="276" spans="1:8" ht="12.75">
      <c r="A276" s="10" t="s">
        <v>14</v>
      </c>
      <c r="B276" s="83">
        <v>7.6946202</v>
      </c>
      <c r="C276" s="83">
        <v>4.6100725</v>
      </c>
      <c r="D276" s="83">
        <f t="shared" si="21"/>
        <v>12.3046927</v>
      </c>
      <c r="E276" s="84"/>
      <c r="F276" s="83">
        <v>7.9973812</v>
      </c>
      <c r="G276" s="83">
        <v>6.1458484</v>
      </c>
      <c r="H276" s="83">
        <f t="shared" si="20"/>
        <v>14.143229600000002</v>
      </c>
    </row>
    <row r="277" spans="1:8" ht="16.5" customHeight="1">
      <c r="A277" s="32" t="s">
        <v>22</v>
      </c>
      <c r="B277" s="84"/>
      <c r="C277" s="84"/>
      <c r="D277" s="83"/>
      <c r="E277" s="84"/>
      <c r="F277" s="84"/>
      <c r="G277" s="84"/>
      <c r="H277" s="83"/>
    </row>
    <row r="278" spans="1:8" ht="12.75">
      <c r="A278" s="10" t="s">
        <v>43</v>
      </c>
      <c r="B278" s="83">
        <v>4.9281326</v>
      </c>
      <c r="C278" s="83">
        <v>0.4395956</v>
      </c>
      <c r="D278" s="83">
        <f t="shared" si="21"/>
        <v>5.367728199999999</v>
      </c>
      <c r="E278" s="84"/>
      <c r="F278" s="83">
        <v>6.5601946</v>
      </c>
      <c r="G278" s="83">
        <v>0.4726437</v>
      </c>
      <c r="H278" s="83">
        <f t="shared" si="20"/>
        <v>7.0328383</v>
      </c>
    </row>
    <row r="279" spans="1:8" ht="12.75">
      <c r="A279" s="9" t="s">
        <v>11</v>
      </c>
      <c r="B279" s="83">
        <v>0.518899</v>
      </c>
      <c r="C279" s="83">
        <v>0.0271019</v>
      </c>
      <c r="D279" s="83">
        <f t="shared" si="21"/>
        <v>0.5460009</v>
      </c>
      <c r="E279" s="84"/>
      <c r="F279" s="83">
        <v>0.7343703</v>
      </c>
      <c r="G279" s="83">
        <v>0.0410308</v>
      </c>
      <c r="H279" s="83">
        <f t="shared" si="20"/>
        <v>0.7754011000000001</v>
      </c>
    </row>
    <row r="280" spans="1:8" ht="12.75">
      <c r="A280" s="10" t="s">
        <v>44</v>
      </c>
      <c r="B280" s="83">
        <v>0.4075873</v>
      </c>
      <c r="C280" s="83">
        <v>0.0474774</v>
      </c>
      <c r="D280" s="83">
        <f t="shared" si="21"/>
        <v>0.4550647</v>
      </c>
      <c r="E280" s="84"/>
      <c r="F280" s="83">
        <v>0.7087344</v>
      </c>
      <c r="G280" s="83">
        <v>0.0455565</v>
      </c>
      <c r="H280" s="83">
        <f t="shared" si="20"/>
        <v>0.7542909</v>
      </c>
    </row>
    <row r="281" spans="1:8" ht="12.75">
      <c r="A281" s="10" t="s">
        <v>13</v>
      </c>
      <c r="B281" s="83">
        <v>0.0240649</v>
      </c>
      <c r="C281" s="85" t="s">
        <v>33</v>
      </c>
      <c r="D281" s="83">
        <f>SUM(B281:C281)</f>
        <v>0.0240649</v>
      </c>
      <c r="E281" s="84"/>
      <c r="F281" s="83">
        <v>0.0246183</v>
      </c>
      <c r="G281" s="83">
        <v>0.0017943</v>
      </c>
      <c r="H281" s="83">
        <f>F281+G281</f>
        <v>0.026412599999999998</v>
      </c>
    </row>
    <row r="282" spans="1:8" ht="12.75">
      <c r="A282" s="10" t="s">
        <v>14</v>
      </c>
      <c r="B282" s="83">
        <v>0.185868</v>
      </c>
      <c r="C282" s="83">
        <v>0.0286995</v>
      </c>
      <c r="D282" s="83">
        <f t="shared" si="21"/>
        <v>0.2145675</v>
      </c>
      <c r="E282" s="84"/>
      <c r="F282" s="83">
        <v>0.3593725</v>
      </c>
      <c r="G282" s="83">
        <v>0.044714</v>
      </c>
      <c r="H282" s="83">
        <f t="shared" si="20"/>
        <v>0.40408649999999996</v>
      </c>
    </row>
    <row r="283" spans="1:8" ht="16.5" customHeight="1">
      <c r="A283" s="32" t="s">
        <v>19</v>
      </c>
      <c r="B283" s="84"/>
      <c r="C283" s="84"/>
      <c r="D283" s="83"/>
      <c r="E283" s="84"/>
      <c r="F283" s="84"/>
      <c r="G283" s="84"/>
      <c r="H283" s="84"/>
    </row>
    <row r="284" spans="1:8" ht="13.5" customHeight="1">
      <c r="A284" s="10" t="s">
        <v>43</v>
      </c>
      <c r="B284" s="83">
        <f aca="true" t="shared" si="22" ref="B284:C288">B266+B272+B278</f>
        <v>509.0772882</v>
      </c>
      <c r="C284" s="83">
        <f t="shared" si="22"/>
        <v>170.01489039999998</v>
      </c>
      <c r="D284" s="83">
        <f t="shared" si="21"/>
        <v>679.0921786</v>
      </c>
      <c r="E284" s="83"/>
      <c r="F284" s="83">
        <f>F266+F272+F278</f>
        <v>443.6484496</v>
      </c>
      <c r="G284" s="83">
        <f>G266+G272+G278</f>
        <v>158.2299316</v>
      </c>
      <c r="H284" s="83">
        <f t="shared" si="20"/>
        <v>601.8783811999999</v>
      </c>
    </row>
    <row r="285" spans="1:8" ht="13.5" customHeight="1">
      <c r="A285" s="9" t="s">
        <v>11</v>
      </c>
      <c r="B285" s="83">
        <f t="shared" si="22"/>
        <v>48.55482729999999</v>
      </c>
      <c r="C285" s="83">
        <f t="shared" si="22"/>
        <v>7.241009699999999</v>
      </c>
      <c r="D285" s="83">
        <f t="shared" si="21"/>
        <v>55.79583699999999</v>
      </c>
      <c r="E285" s="83"/>
      <c r="F285" s="83">
        <f>F267+F273+F279</f>
        <v>42.844219200000005</v>
      </c>
      <c r="G285" s="83">
        <f>G267+G273+G279</f>
        <v>7.2377801999999996</v>
      </c>
      <c r="H285" s="83">
        <f t="shared" si="20"/>
        <v>50.0819994</v>
      </c>
    </row>
    <row r="286" spans="1:8" ht="12.75" customHeight="1">
      <c r="A286" s="10" t="s">
        <v>44</v>
      </c>
      <c r="B286" s="86">
        <f t="shared" si="22"/>
        <v>48.470537400000005</v>
      </c>
      <c r="C286" s="86">
        <f t="shared" si="22"/>
        <v>23.8715805</v>
      </c>
      <c r="D286" s="83">
        <f t="shared" si="21"/>
        <v>72.3421179</v>
      </c>
      <c r="E286" s="86"/>
      <c r="F286" s="83">
        <f aca="true" t="shared" si="23" ref="F286:G288">F268+F274+F280</f>
        <v>44.5985121</v>
      </c>
      <c r="G286" s="83">
        <f t="shared" si="23"/>
        <v>23.737031299999998</v>
      </c>
      <c r="H286" s="83">
        <f t="shared" si="20"/>
        <v>68.3355434</v>
      </c>
    </row>
    <row r="287" spans="1:8" ht="12.75" customHeight="1">
      <c r="A287" s="10" t="s">
        <v>13</v>
      </c>
      <c r="B287" s="86">
        <f t="shared" si="22"/>
        <v>0.282598</v>
      </c>
      <c r="C287" s="86">
        <f>SUM(C269+C275,C281)</f>
        <v>0.258645</v>
      </c>
      <c r="D287" s="86">
        <f>D269+D275+D281</f>
        <v>0.5412429999999999</v>
      </c>
      <c r="E287" s="86"/>
      <c r="F287" s="86">
        <f t="shared" si="23"/>
        <v>0.27465589999999995</v>
      </c>
      <c r="G287" s="86">
        <f t="shared" si="23"/>
        <v>0.2653729</v>
      </c>
      <c r="H287" s="86">
        <f>H269+H275+H281</f>
        <v>0.5400288</v>
      </c>
    </row>
    <row r="288" spans="1:8" ht="12.75" customHeight="1">
      <c r="A288" s="29" t="s">
        <v>14</v>
      </c>
      <c r="B288" s="16">
        <f t="shared" si="22"/>
        <v>8.283377999999999</v>
      </c>
      <c r="C288" s="16">
        <f t="shared" si="22"/>
        <v>5.031426700000001</v>
      </c>
      <c r="D288" s="16">
        <f>D270+D276+D282</f>
        <v>13.3148047</v>
      </c>
      <c r="E288" s="16">
        <f>E270+E276+E282</f>
        <v>0</v>
      </c>
      <c r="F288" s="16">
        <f>F270+F276+F282</f>
        <v>8.6152239</v>
      </c>
      <c r="G288" s="16">
        <f t="shared" si="23"/>
        <v>6.502129</v>
      </c>
      <c r="H288" s="16">
        <f>H270+H276+H282</f>
        <v>15.117352900000002</v>
      </c>
    </row>
    <row r="289" spans="1:7" ht="39" customHeight="1">
      <c r="A289" s="39" t="s">
        <v>48</v>
      </c>
      <c r="B289" s="61"/>
      <c r="C289" s="61"/>
      <c r="D289" s="61"/>
      <c r="E289" s="61"/>
      <c r="F289" s="61"/>
      <c r="G289" s="61"/>
    </row>
    <row r="290" spans="1:5" ht="12" customHeight="1">
      <c r="A290" s="42"/>
      <c r="B290" s="3"/>
      <c r="C290" s="3"/>
      <c r="D290" s="3"/>
      <c r="E290" s="3"/>
    </row>
    <row r="291" spans="1:5" ht="12" customHeight="1">
      <c r="A291" s="42"/>
      <c r="B291" s="3"/>
      <c r="C291" s="3"/>
      <c r="D291" s="3"/>
      <c r="E291" s="3"/>
    </row>
    <row r="292" spans="1:7" ht="12.75" customHeight="1">
      <c r="A292" s="2" t="s">
        <v>49</v>
      </c>
      <c r="B292" s="2"/>
      <c r="C292" s="2"/>
      <c r="D292" s="2"/>
      <c r="E292" s="2"/>
      <c r="F292" s="2"/>
      <c r="G292" s="2"/>
    </row>
    <row r="293" spans="1:8" ht="31.5" customHeight="1">
      <c r="A293" s="24" t="s">
        <v>106</v>
      </c>
      <c r="B293" s="25"/>
      <c r="C293" s="25"/>
      <c r="D293" s="25"/>
      <c r="E293" s="25"/>
      <c r="F293" s="49"/>
      <c r="G293" s="49"/>
      <c r="H293" s="50"/>
    </row>
    <row r="294" spans="1:8" ht="13.5" customHeight="1">
      <c r="A294" s="26"/>
      <c r="B294" s="28" t="s">
        <v>7</v>
      </c>
      <c r="C294" s="28"/>
      <c r="D294" s="27"/>
      <c r="E294" s="27"/>
      <c r="F294" s="82" t="s">
        <v>8</v>
      </c>
      <c r="G294" s="27"/>
      <c r="H294" s="27"/>
    </row>
    <row r="295" spans="1:8" ht="12" customHeight="1">
      <c r="A295" s="29"/>
      <c r="B295" s="30" t="s">
        <v>17</v>
      </c>
      <c r="C295" s="30" t="s">
        <v>18</v>
      </c>
      <c r="D295" s="31" t="s">
        <v>19</v>
      </c>
      <c r="E295" s="31"/>
      <c r="F295" s="30" t="s">
        <v>17</v>
      </c>
      <c r="G295" s="30" t="s">
        <v>18</v>
      </c>
      <c r="H295" s="31" t="s">
        <v>19</v>
      </c>
    </row>
    <row r="296" spans="1:8" ht="16.5" customHeight="1">
      <c r="A296" s="32" t="s">
        <v>50</v>
      </c>
      <c r="B296" s="10"/>
      <c r="C296" s="10"/>
      <c r="D296" s="33"/>
      <c r="E296" s="33"/>
      <c r="F296" s="33"/>
      <c r="G296" s="33"/>
      <c r="H296" s="10"/>
    </row>
    <row r="297" spans="1:8" ht="12.75" customHeight="1">
      <c r="A297" s="10" t="s">
        <v>43</v>
      </c>
      <c r="B297" s="33">
        <v>2450</v>
      </c>
      <c r="C297" s="33">
        <v>930</v>
      </c>
      <c r="D297" s="33">
        <f>B297+C297</f>
        <v>3380</v>
      </c>
      <c r="E297" s="34"/>
      <c r="F297" s="35">
        <v>2301</v>
      </c>
      <c r="G297" s="33">
        <v>934</v>
      </c>
      <c r="H297" s="33">
        <f>F297+G297</f>
        <v>3235</v>
      </c>
    </row>
    <row r="298" spans="1:8" ht="12.75" customHeight="1">
      <c r="A298" s="9" t="s">
        <v>11</v>
      </c>
      <c r="B298" s="33">
        <v>1813</v>
      </c>
      <c r="C298" s="33">
        <v>277</v>
      </c>
      <c r="D298" s="33">
        <f aca="true" t="shared" si="24" ref="D298:D317">B298+C298</f>
        <v>2090</v>
      </c>
      <c r="E298" s="34"/>
      <c r="F298" s="35">
        <v>1730</v>
      </c>
      <c r="G298" s="33">
        <v>272</v>
      </c>
      <c r="H298" s="35">
        <f aca="true" t="shared" si="25" ref="H298:H317">F298+G298</f>
        <v>2002</v>
      </c>
    </row>
    <row r="299" spans="1:8" ht="12.75" customHeight="1">
      <c r="A299" s="10" t="s">
        <v>44</v>
      </c>
      <c r="B299" s="33">
        <v>858</v>
      </c>
      <c r="C299" s="33">
        <v>617</v>
      </c>
      <c r="D299" s="33">
        <f t="shared" si="24"/>
        <v>1475</v>
      </c>
      <c r="E299" s="34"/>
      <c r="F299" s="35">
        <v>776</v>
      </c>
      <c r="G299" s="33">
        <v>622</v>
      </c>
      <c r="H299" s="33">
        <f t="shared" si="25"/>
        <v>1398</v>
      </c>
    </row>
    <row r="300" spans="1:8" ht="12.75" customHeight="1">
      <c r="A300" s="10" t="s">
        <v>13</v>
      </c>
      <c r="B300" s="33">
        <v>20</v>
      </c>
      <c r="C300" s="33">
        <v>20</v>
      </c>
      <c r="D300" s="33">
        <f t="shared" si="24"/>
        <v>40</v>
      </c>
      <c r="E300" s="34"/>
      <c r="F300" s="35">
        <v>26</v>
      </c>
      <c r="G300" s="33">
        <v>12</v>
      </c>
      <c r="H300" s="33">
        <f t="shared" si="25"/>
        <v>38</v>
      </c>
    </row>
    <row r="301" spans="1:8" ht="12.75" customHeight="1">
      <c r="A301" s="10" t="s">
        <v>14</v>
      </c>
      <c r="B301" s="33">
        <v>99</v>
      </c>
      <c r="C301" s="33">
        <v>67</v>
      </c>
      <c r="D301" s="33">
        <f t="shared" si="24"/>
        <v>166</v>
      </c>
      <c r="E301" s="34"/>
      <c r="F301" s="35">
        <v>100</v>
      </c>
      <c r="G301" s="33">
        <v>99</v>
      </c>
      <c r="H301" s="33">
        <f t="shared" si="25"/>
        <v>199</v>
      </c>
    </row>
    <row r="302" spans="1:8" ht="15" customHeight="1">
      <c r="A302" s="32" t="s">
        <v>51</v>
      </c>
      <c r="B302" s="34"/>
      <c r="C302" s="34"/>
      <c r="D302" s="33"/>
      <c r="E302" s="34"/>
      <c r="F302" s="34"/>
      <c r="G302" s="34"/>
      <c r="H302" s="33"/>
    </row>
    <row r="303" spans="1:8" ht="12.75" customHeight="1">
      <c r="A303" s="10" t="s">
        <v>43</v>
      </c>
      <c r="B303" s="33">
        <v>15831</v>
      </c>
      <c r="C303" s="33">
        <v>5409</v>
      </c>
      <c r="D303" s="33">
        <f t="shared" si="24"/>
        <v>21240</v>
      </c>
      <c r="E303" s="34"/>
      <c r="F303" s="35">
        <v>15588</v>
      </c>
      <c r="G303" s="33">
        <v>5644</v>
      </c>
      <c r="H303" s="33">
        <f t="shared" si="25"/>
        <v>21232</v>
      </c>
    </row>
    <row r="304" spans="1:8" ht="12.75" customHeight="1">
      <c r="A304" s="9" t="s">
        <v>11</v>
      </c>
      <c r="B304" s="33">
        <v>11515</v>
      </c>
      <c r="C304" s="33">
        <v>1917</v>
      </c>
      <c r="D304" s="33">
        <f t="shared" si="24"/>
        <v>13432</v>
      </c>
      <c r="E304" s="34"/>
      <c r="F304" s="35">
        <v>11323</v>
      </c>
      <c r="G304" s="33">
        <v>2126</v>
      </c>
      <c r="H304" s="33">
        <f t="shared" si="25"/>
        <v>13449</v>
      </c>
    </row>
    <row r="305" spans="1:8" ht="12.75" customHeight="1">
      <c r="A305" s="10" t="s">
        <v>44</v>
      </c>
      <c r="B305" s="33">
        <v>6163</v>
      </c>
      <c r="C305" s="33">
        <v>2943</v>
      </c>
      <c r="D305" s="33">
        <f t="shared" si="24"/>
        <v>9106</v>
      </c>
      <c r="E305" s="34"/>
      <c r="F305" s="35">
        <v>6534</v>
      </c>
      <c r="G305" s="33">
        <v>3304</v>
      </c>
      <c r="H305" s="33">
        <f t="shared" si="25"/>
        <v>9838</v>
      </c>
    </row>
    <row r="306" spans="1:8" ht="12.75" customHeight="1">
      <c r="A306" s="10" t="s">
        <v>13</v>
      </c>
      <c r="B306" s="33">
        <v>30</v>
      </c>
      <c r="C306" s="33">
        <v>26</v>
      </c>
      <c r="D306" s="33">
        <f t="shared" si="24"/>
        <v>56</v>
      </c>
      <c r="E306" s="34"/>
      <c r="F306" s="35">
        <v>36</v>
      </c>
      <c r="G306" s="33">
        <v>35</v>
      </c>
      <c r="H306" s="33">
        <f t="shared" si="25"/>
        <v>71</v>
      </c>
    </row>
    <row r="307" spans="1:8" ht="12.75" customHeight="1">
      <c r="A307" s="10" t="s">
        <v>14</v>
      </c>
      <c r="B307" s="33">
        <v>914</v>
      </c>
      <c r="C307" s="33">
        <v>571</v>
      </c>
      <c r="D307" s="33">
        <f t="shared" si="24"/>
        <v>1485</v>
      </c>
      <c r="E307" s="34"/>
      <c r="F307" s="35">
        <v>1049</v>
      </c>
      <c r="G307" s="33">
        <v>803</v>
      </c>
      <c r="H307" s="33">
        <f t="shared" si="25"/>
        <v>1852</v>
      </c>
    </row>
    <row r="308" spans="1:8" ht="15" customHeight="1">
      <c r="A308" s="32" t="s">
        <v>52</v>
      </c>
      <c r="B308" s="34"/>
      <c r="C308" s="34"/>
      <c r="D308" s="33"/>
      <c r="E308" s="34"/>
      <c r="F308" s="34"/>
      <c r="G308" s="34"/>
      <c r="H308" s="33"/>
    </row>
    <row r="309" spans="1:8" ht="12.75" customHeight="1">
      <c r="A309" s="10" t="s">
        <v>43</v>
      </c>
      <c r="B309" s="33">
        <v>18</v>
      </c>
      <c r="C309" s="33">
        <v>11</v>
      </c>
      <c r="D309" s="33">
        <f>B309+C309</f>
        <v>29</v>
      </c>
      <c r="E309" s="34"/>
      <c r="F309" s="35">
        <v>20</v>
      </c>
      <c r="G309" s="33">
        <v>13</v>
      </c>
      <c r="H309" s="33">
        <f>F309+G309</f>
        <v>33</v>
      </c>
    </row>
    <row r="310" spans="1:8" ht="12.75" customHeight="1">
      <c r="A310" s="9" t="s">
        <v>11</v>
      </c>
      <c r="B310" s="33">
        <v>7</v>
      </c>
      <c r="C310" s="65">
        <v>5</v>
      </c>
      <c r="D310" s="33">
        <f>B310+C310</f>
        <v>12</v>
      </c>
      <c r="E310" s="34"/>
      <c r="F310" s="35">
        <v>11</v>
      </c>
      <c r="G310" s="33">
        <v>5</v>
      </c>
      <c r="H310" s="33">
        <f>F310+G310</f>
        <v>16</v>
      </c>
    </row>
    <row r="311" spans="1:8" ht="12.75" customHeight="1">
      <c r="A311" s="10" t="s">
        <v>44</v>
      </c>
      <c r="B311" s="53">
        <v>8</v>
      </c>
      <c r="C311" s="53">
        <v>5</v>
      </c>
      <c r="D311" s="33">
        <f>B311+C311</f>
        <v>13</v>
      </c>
      <c r="E311" s="34"/>
      <c r="F311" s="35">
        <v>11</v>
      </c>
      <c r="G311" s="65">
        <v>11</v>
      </c>
      <c r="H311" s="33">
        <f>F311+G311</f>
        <v>22</v>
      </c>
    </row>
    <row r="312" spans="1:8" ht="12.75" customHeight="1">
      <c r="A312" s="10" t="s">
        <v>13</v>
      </c>
      <c r="B312" s="87" t="s">
        <v>33</v>
      </c>
      <c r="C312" s="88" t="s">
        <v>33</v>
      </c>
      <c r="D312" s="65" t="s">
        <v>33</v>
      </c>
      <c r="E312" s="34"/>
      <c r="F312" s="89" t="s">
        <v>33</v>
      </c>
      <c r="G312" s="89" t="s">
        <v>33</v>
      </c>
      <c r="H312" s="65" t="s">
        <v>33</v>
      </c>
    </row>
    <row r="313" spans="1:8" ht="12.75" customHeight="1">
      <c r="A313" s="10" t="s">
        <v>14</v>
      </c>
      <c r="B313" s="88" t="s">
        <v>45</v>
      </c>
      <c r="C313" s="88" t="s">
        <v>45</v>
      </c>
      <c r="D313" s="64" t="s">
        <v>45</v>
      </c>
      <c r="E313" s="90"/>
      <c r="F313" s="89" t="s">
        <v>45</v>
      </c>
      <c r="G313" s="89">
        <v>4</v>
      </c>
      <c r="H313" s="33">
        <f>SUM(F313,G313)</f>
        <v>4</v>
      </c>
    </row>
    <row r="314" spans="1:8" ht="15" customHeight="1">
      <c r="A314" s="32" t="s">
        <v>53</v>
      </c>
      <c r="B314" s="91"/>
      <c r="C314" s="91"/>
      <c r="D314" s="53"/>
      <c r="E314" s="91"/>
      <c r="F314" s="91"/>
      <c r="G314" s="91"/>
      <c r="H314" s="33"/>
    </row>
    <row r="315" spans="1:8" ht="12.75" customHeight="1">
      <c r="A315" s="10" t="s">
        <v>43</v>
      </c>
      <c r="B315" s="33">
        <v>284</v>
      </c>
      <c r="C315" s="33">
        <v>24</v>
      </c>
      <c r="D315" s="33">
        <f t="shared" si="24"/>
        <v>308</v>
      </c>
      <c r="E315" s="34"/>
      <c r="F315" s="35">
        <v>331</v>
      </c>
      <c r="G315" s="33">
        <v>26</v>
      </c>
      <c r="H315" s="33">
        <f t="shared" si="25"/>
        <v>357</v>
      </c>
    </row>
    <row r="316" spans="1:8" ht="12.75" customHeight="1">
      <c r="A316" s="9" t="s">
        <v>11</v>
      </c>
      <c r="B316" s="33">
        <v>216</v>
      </c>
      <c r="C316" s="33">
        <v>9</v>
      </c>
      <c r="D316" s="33">
        <f t="shared" si="24"/>
        <v>225</v>
      </c>
      <c r="E316" s="34"/>
      <c r="F316" s="35">
        <v>262</v>
      </c>
      <c r="G316" s="33">
        <v>15</v>
      </c>
      <c r="H316" s="33">
        <f t="shared" si="25"/>
        <v>277</v>
      </c>
    </row>
    <row r="317" spans="1:8" ht="12.75" customHeight="1">
      <c r="A317" s="10" t="s">
        <v>44</v>
      </c>
      <c r="B317" s="33">
        <v>82</v>
      </c>
      <c r="C317" s="33">
        <v>13</v>
      </c>
      <c r="D317" s="33">
        <f t="shared" si="24"/>
        <v>95</v>
      </c>
      <c r="E317" s="34"/>
      <c r="F317" s="35">
        <v>131</v>
      </c>
      <c r="G317" s="33">
        <v>11</v>
      </c>
      <c r="H317" s="33">
        <f t="shared" si="25"/>
        <v>142</v>
      </c>
    </row>
    <row r="318" spans="1:8" ht="12.75" customHeight="1">
      <c r="A318" s="10" t="s">
        <v>13</v>
      </c>
      <c r="B318" s="33">
        <v>5</v>
      </c>
      <c r="C318" s="65" t="s">
        <v>33</v>
      </c>
      <c r="D318" s="33">
        <f>SUM(B318,C318)</f>
        <v>5</v>
      </c>
      <c r="E318" s="34"/>
      <c r="F318" s="64">
        <v>8</v>
      </c>
      <c r="G318" s="65" t="s">
        <v>33</v>
      </c>
      <c r="H318" s="33">
        <f>SUM(F318,G318)</f>
        <v>8</v>
      </c>
    </row>
    <row r="319" spans="1:8" ht="12.75" customHeight="1">
      <c r="A319" s="10" t="s">
        <v>14</v>
      </c>
      <c r="B319" s="33">
        <v>24</v>
      </c>
      <c r="C319" s="64">
        <v>3</v>
      </c>
      <c r="D319" s="33">
        <f>SUM(B319,C319)</f>
        <v>27</v>
      </c>
      <c r="E319" s="34"/>
      <c r="F319" s="35">
        <v>48</v>
      </c>
      <c r="G319" s="64">
        <v>5</v>
      </c>
      <c r="H319" s="33">
        <f>SUM(F319,G319)</f>
        <v>53</v>
      </c>
    </row>
    <row r="320" spans="1:8" ht="37.5" customHeight="1">
      <c r="A320" s="39" t="s">
        <v>54</v>
      </c>
      <c r="B320" s="41"/>
      <c r="C320" s="41"/>
      <c r="D320" s="41"/>
      <c r="E320" s="41"/>
      <c r="F320" s="41"/>
      <c r="G320" s="41"/>
      <c r="H320" s="41"/>
    </row>
    <row r="321" spans="1:8" ht="12.75" customHeight="1">
      <c r="A321" s="92"/>
      <c r="B321" s="93"/>
      <c r="C321" s="93"/>
      <c r="D321" s="93"/>
      <c r="E321" s="93"/>
      <c r="F321" s="93"/>
      <c r="G321" s="93"/>
      <c r="H321" s="93"/>
    </row>
    <row r="322" spans="1:5" ht="12.75" customHeight="1">
      <c r="A322" s="79"/>
      <c r="B322" s="80"/>
      <c r="C322" s="80"/>
      <c r="D322" s="80"/>
      <c r="E322" s="43"/>
    </row>
    <row r="323" spans="1:5" ht="12.75" customHeight="1">
      <c r="A323" s="42"/>
      <c r="B323" s="43"/>
      <c r="C323" s="43"/>
      <c r="D323" s="43"/>
      <c r="E323" s="43"/>
    </row>
    <row r="324" spans="1:7" ht="12.75" customHeight="1">
      <c r="A324" s="2" t="s">
        <v>55</v>
      </c>
      <c r="B324" s="2"/>
      <c r="C324" s="2"/>
      <c r="D324" s="2"/>
      <c r="E324" s="2"/>
      <c r="F324" s="2"/>
      <c r="G324" s="2"/>
    </row>
    <row r="325" spans="1:8" ht="27.75" customHeight="1">
      <c r="A325" s="24" t="s">
        <v>107</v>
      </c>
      <c r="B325" s="25"/>
      <c r="C325" s="25"/>
      <c r="D325" s="25"/>
      <c r="E325" s="25"/>
      <c r="F325" s="49"/>
      <c r="G325" s="49"/>
      <c r="H325" s="50"/>
    </row>
    <row r="326" spans="1:8" ht="13.5" customHeight="1">
      <c r="A326" s="26"/>
      <c r="B326" s="81" t="s">
        <v>7</v>
      </c>
      <c r="C326" s="28"/>
      <c r="D326" s="27"/>
      <c r="E326" s="27"/>
      <c r="F326" s="82" t="s">
        <v>8</v>
      </c>
      <c r="G326" s="27"/>
      <c r="H326" s="27"/>
    </row>
    <row r="327" spans="1:8" ht="12.75" customHeight="1">
      <c r="A327" s="29"/>
      <c r="B327" s="30" t="s">
        <v>17</v>
      </c>
      <c r="C327" s="30" t="s">
        <v>18</v>
      </c>
      <c r="D327" s="31" t="s">
        <v>19</v>
      </c>
      <c r="E327" s="31"/>
      <c r="F327" s="30" t="s">
        <v>17</v>
      </c>
      <c r="G327" s="30" t="s">
        <v>18</v>
      </c>
      <c r="H327" s="31" t="s">
        <v>19</v>
      </c>
    </row>
    <row r="328" spans="1:8" ht="16.5" customHeight="1">
      <c r="A328" s="32" t="s">
        <v>50</v>
      </c>
      <c r="B328" s="10"/>
      <c r="C328" s="10"/>
      <c r="D328" s="33"/>
      <c r="E328" s="33"/>
      <c r="F328" s="33"/>
      <c r="G328" s="33"/>
      <c r="H328" s="10"/>
    </row>
    <row r="329" spans="1:8" ht="12.75" customHeight="1">
      <c r="A329" s="10" t="s">
        <v>43</v>
      </c>
      <c r="B329" s="11">
        <v>72.5540716</v>
      </c>
      <c r="C329" s="11">
        <v>27.3975503</v>
      </c>
      <c r="D329" s="11">
        <f>B329+C329</f>
        <v>99.95162189999999</v>
      </c>
      <c r="E329" s="47"/>
      <c r="F329" s="11">
        <v>57.7398171</v>
      </c>
      <c r="G329" s="11">
        <v>23.2019105</v>
      </c>
      <c r="H329" s="11">
        <f>F329+G329</f>
        <v>80.94172760000001</v>
      </c>
    </row>
    <row r="330" spans="1:8" ht="12.75" customHeight="1">
      <c r="A330" s="9" t="s">
        <v>11</v>
      </c>
      <c r="B330" s="11">
        <v>7.4401216</v>
      </c>
      <c r="C330" s="11">
        <v>0.9975337</v>
      </c>
      <c r="D330" s="11">
        <f aca="true" t="shared" si="26" ref="D330:D354">B330+C330</f>
        <v>8.4376553</v>
      </c>
      <c r="E330" s="47"/>
      <c r="F330" s="11">
        <v>6.1147892</v>
      </c>
      <c r="G330" s="11">
        <v>0.8784773</v>
      </c>
      <c r="H330" s="13">
        <f aca="true" t="shared" si="27" ref="H330:H355">F330+G330</f>
        <v>6.9932665</v>
      </c>
    </row>
    <row r="331" spans="1:8" ht="12.75" customHeight="1">
      <c r="A331" s="10" t="s">
        <v>44</v>
      </c>
      <c r="B331" s="11">
        <v>6.2853003</v>
      </c>
      <c r="C331" s="11">
        <v>4.5304204</v>
      </c>
      <c r="D331" s="11">
        <f t="shared" si="26"/>
        <v>10.8157207</v>
      </c>
      <c r="E331" s="47"/>
      <c r="F331" s="11">
        <v>4.7560385</v>
      </c>
      <c r="G331" s="11">
        <v>3.8390696</v>
      </c>
      <c r="H331" s="11">
        <f t="shared" si="27"/>
        <v>8.595108100000001</v>
      </c>
    </row>
    <row r="332" spans="1:8" ht="12.75" customHeight="1">
      <c r="A332" s="10" t="s">
        <v>13</v>
      </c>
      <c r="B332" s="11">
        <v>0.1066175</v>
      </c>
      <c r="C332" s="11">
        <v>0.111967</v>
      </c>
      <c r="D332" s="11">
        <f t="shared" si="26"/>
        <v>0.21858450000000001</v>
      </c>
      <c r="E332" s="47"/>
      <c r="F332" s="11">
        <v>0.097289</v>
      </c>
      <c r="G332" s="11">
        <v>0.067218</v>
      </c>
      <c r="H332" s="11">
        <f t="shared" si="27"/>
        <v>0.16450700000000001</v>
      </c>
    </row>
    <row r="333" spans="1:8" ht="12.75" customHeight="1">
      <c r="A333" s="10" t="s">
        <v>14</v>
      </c>
      <c r="B333" s="11">
        <v>0.8125585</v>
      </c>
      <c r="C333" s="11">
        <v>0.540795</v>
      </c>
      <c r="D333" s="11">
        <f t="shared" si="26"/>
        <v>1.3533534999999999</v>
      </c>
      <c r="E333" s="47"/>
      <c r="F333" s="11">
        <v>0.6945139</v>
      </c>
      <c r="G333" s="11">
        <v>0.689476</v>
      </c>
      <c r="H333" s="11">
        <f t="shared" si="27"/>
        <v>1.3839899</v>
      </c>
    </row>
    <row r="334" spans="1:8" ht="13.5" customHeight="1">
      <c r="A334" s="32" t="s">
        <v>51</v>
      </c>
      <c r="B334" s="47"/>
      <c r="C334" s="47"/>
      <c r="D334" s="11"/>
      <c r="E334" s="47"/>
      <c r="F334" s="47"/>
      <c r="G334" s="47"/>
      <c r="H334" s="11"/>
    </row>
    <row r="335" spans="1:8" ht="12.75" customHeight="1">
      <c r="A335" s="10" t="s">
        <v>43</v>
      </c>
      <c r="B335" s="11">
        <v>431.124794</v>
      </c>
      <c r="C335" s="11">
        <v>141.8778555</v>
      </c>
      <c r="D335" s="11">
        <f t="shared" si="26"/>
        <v>573.0026495</v>
      </c>
      <c r="E335" s="47"/>
      <c r="F335" s="11">
        <v>378.8847068</v>
      </c>
      <c r="G335" s="11">
        <v>134.2171214</v>
      </c>
      <c r="H335" s="11">
        <f t="shared" si="27"/>
        <v>513.1018282</v>
      </c>
    </row>
    <row r="336" spans="1:8" ht="12.75" customHeight="1">
      <c r="A336" s="9" t="s">
        <v>11</v>
      </c>
      <c r="B336" s="11">
        <v>40.5631477</v>
      </c>
      <c r="C336" s="11">
        <v>6.1909751</v>
      </c>
      <c r="D336" s="11">
        <f t="shared" si="26"/>
        <v>46.754122800000005</v>
      </c>
      <c r="E336" s="47"/>
      <c r="F336" s="11">
        <v>35.9593077</v>
      </c>
      <c r="G336" s="11">
        <v>6.3005312</v>
      </c>
      <c r="H336" s="11">
        <f t="shared" si="27"/>
        <v>42.2598389</v>
      </c>
    </row>
    <row r="337" spans="1:8" ht="12.75" customHeight="1">
      <c r="A337" s="10" t="s">
        <v>44</v>
      </c>
      <c r="B337" s="11">
        <v>41.7348649</v>
      </c>
      <c r="C337" s="11">
        <v>19.2534213</v>
      </c>
      <c r="D337" s="11">
        <f t="shared" si="26"/>
        <v>60.9882862</v>
      </c>
      <c r="E337" s="47"/>
      <c r="F337" s="11">
        <v>39.0691652</v>
      </c>
      <c r="G337" s="11">
        <v>19.7816072</v>
      </c>
      <c r="H337" s="11">
        <f t="shared" si="27"/>
        <v>58.8507724</v>
      </c>
    </row>
    <row r="338" spans="1:8" ht="12.75" customHeight="1">
      <c r="A338" s="10" t="s">
        <v>13</v>
      </c>
      <c r="B338" s="11">
        <v>0.1519156</v>
      </c>
      <c r="C338" s="11">
        <v>0.146678</v>
      </c>
      <c r="D338" s="11">
        <f t="shared" si="26"/>
        <v>0.2985936</v>
      </c>
      <c r="E338" s="47"/>
      <c r="F338" s="11">
        <v>0.1527486</v>
      </c>
      <c r="G338" s="11">
        <v>0.1963606</v>
      </c>
      <c r="H338" s="11">
        <f t="shared" si="27"/>
        <v>0.3491092</v>
      </c>
    </row>
    <row r="339" spans="1:8" ht="12.75" customHeight="1">
      <c r="A339" s="10" t="s">
        <v>14</v>
      </c>
      <c r="B339" s="11">
        <v>7.2663395</v>
      </c>
      <c r="C339" s="11">
        <v>4.4526262</v>
      </c>
      <c r="D339" s="11">
        <f t="shared" si="26"/>
        <v>11.7189657</v>
      </c>
      <c r="E339" s="47"/>
      <c r="F339" s="11">
        <v>7.5461095</v>
      </c>
      <c r="G339" s="11">
        <v>5.7425589</v>
      </c>
      <c r="H339" s="11">
        <f t="shared" si="27"/>
        <v>13.288668399999999</v>
      </c>
    </row>
    <row r="340" spans="1:8" ht="13.5" customHeight="1">
      <c r="A340" s="32" t="s">
        <v>52</v>
      </c>
      <c r="B340" s="47"/>
      <c r="C340" s="47"/>
      <c r="D340" s="11"/>
      <c r="E340" s="47"/>
      <c r="F340" s="47"/>
      <c r="G340" s="47"/>
      <c r="H340" s="11"/>
    </row>
    <row r="341" spans="1:8" ht="12.75" customHeight="1">
      <c r="A341" s="10" t="s">
        <v>43</v>
      </c>
      <c r="B341" s="11">
        <v>0.47029</v>
      </c>
      <c r="C341" s="11">
        <v>0.278748</v>
      </c>
      <c r="D341" s="11">
        <f>B341+C341</f>
        <v>0.749038</v>
      </c>
      <c r="E341" s="47"/>
      <c r="F341" s="11">
        <v>0.463731</v>
      </c>
      <c r="G341" s="11">
        <v>0.338256</v>
      </c>
      <c r="H341" s="11">
        <f>F341+G341</f>
        <v>0.801987</v>
      </c>
    </row>
    <row r="342" spans="1:8" ht="12.75" customHeight="1">
      <c r="A342" s="9" t="s">
        <v>11</v>
      </c>
      <c r="B342" s="11">
        <v>0.032042</v>
      </c>
      <c r="C342" s="11">
        <v>0.025399</v>
      </c>
      <c r="D342" s="11">
        <f>B342+C342</f>
        <v>0.057441000000000006</v>
      </c>
      <c r="E342" s="47"/>
      <c r="F342" s="11">
        <v>0.035752</v>
      </c>
      <c r="G342" s="11">
        <v>0.021921</v>
      </c>
      <c r="H342" s="11">
        <f>F342+G342</f>
        <v>0.057673</v>
      </c>
    </row>
    <row r="343" spans="1:8" ht="12.75" customHeight="1">
      <c r="A343" s="10" t="s">
        <v>44</v>
      </c>
      <c r="B343" s="94">
        <v>0.042785</v>
      </c>
      <c r="C343" s="94">
        <v>0.03501</v>
      </c>
      <c r="D343" s="11">
        <f>B343+C343</f>
        <v>0.077795</v>
      </c>
      <c r="E343" s="47"/>
      <c r="F343" s="11">
        <v>0.064574</v>
      </c>
      <c r="G343" s="11">
        <v>0.070798</v>
      </c>
      <c r="H343" s="11">
        <f>F343+G343</f>
        <v>0.135372</v>
      </c>
    </row>
    <row r="344" spans="1:8" ht="12.75" customHeight="1">
      <c r="A344" s="10" t="s">
        <v>13</v>
      </c>
      <c r="B344" s="87" t="s">
        <v>33</v>
      </c>
      <c r="C344" s="88" t="s">
        <v>33</v>
      </c>
      <c r="D344" s="65" t="s">
        <v>33</v>
      </c>
      <c r="E344" s="34"/>
      <c r="F344" s="89" t="s">
        <v>33</v>
      </c>
      <c r="G344" s="89" t="s">
        <v>33</v>
      </c>
      <c r="H344" s="65" t="s">
        <v>33</v>
      </c>
    </row>
    <row r="345" spans="1:8" ht="12.75" customHeight="1">
      <c r="A345" s="10" t="s">
        <v>14</v>
      </c>
      <c r="B345" s="95">
        <v>0.018612</v>
      </c>
      <c r="C345" s="95">
        <v>0.009306</v>
      </c>
      <c r="D345" s="11">
        <f>B345+C345</f>
        <v>0.027918</v>
      </c>
      <c r="E345" s="96"/>
      <c r="F345" s="11">
        <v>0.015228</v>
      </c>
      <c r="G345" s="11">
        <v>0.02538</v>
      </c>
      <c r="H345" s="11">
        <f>F345+G345</f>
        <v>0.040608</v>
      </c>
    </row>
    <row r="346" spans="1:8" ht="13.5" customHeight="1">
      <c r="A346" s="32" t="s">
        <v>53</v>
      </c>
      <c r="B346" s="47"/>
      <c r="C346" s="47"/>
      <c r="D346" s="11"/>
      <c r="E346" s="47"/>
      <c r="F346" s="47"/>
      <c r="G346" s="47"/>
      <c r="H346" s="11"/>
    </row>
    <row r="347" spans="1:8" ht="12.75" customHeight="1">
      <c r="A347" s="10" t="s">
        <v>43</v>
      </c>
      <c r="B347" s="11">
        <v>4.8808588</v>
      </c>
      <c r="C347" s="11">
        <v>0.4179326</v>
      </c>
      <c r="D347" s="11">
        <f t="shared" si="26"/>
        <v>5.298791400000001</v>
      </c>
      <c r="E347" s="47"/>
      <c r="F347" s="11">
        <v>6.5249806</v>
      </c>
      <c r="G347" s="11">
        <v>0.4518797</v>
      </c>
      <c r="H347" s="11">
        <f>F347+G347</f>
        <v>6.9768603</v>
      </c>
    </row>
    <row r="348" spans="1:8" ht="12.75" customHeight="1">
      <c r="A348" s="9" t="s">
        <v>11</v>
      </c>
      <c r="B348" s="11">
        <v>0.5102058</v>
      </c>
      <c r="C348" s="11">
        <v>0.0233382</v>
      </c>
      <c r="D348" s="11">
        <f t="shared" si="26"/>
        <v>0.533544</v>
      </c>
      <c r="E348" s="47"/>
      <c r="F348" s="11">
        <v>0.7166792</v>
      </c>
      <c r="G348" s="11">
        <v>0.0344325</v>
      </c>
      <c r="H348" s="11">
        <f t="shared" si="27"/>
        <v>0.7511116999999999</v>
      </c>
    </row>
    <row r="349" spans="1:8" ht="12.75" customHeight="1">
      <c r="A349" s="10" t="s">
        <v>44</v>
      </c>
      <c r="B349" s="11">
        <v>0.3963982</v>
      </c>
      <c r="C349" s="11">
        <v>0.0420963</v>
      </c>
      <c r="D349" s="11">
        <f t="shared" si="26"/>
        <v>0.4384945</v>
      </c>
      <c r="E349" s="47"/>
      <c r="F349" s="11">
        <v>0.7033137</v>
      </c>
      <c r="G349" s="11">
        <v>0.0410985</v>
      </c>
      <c r="H349" s="11">
        <f t="shared" si="27"/>
        <v>0.7444122000000001</v>
      </c>
    </row>
    <row r="350" spans="1:8" ht="12.75" customHeight="1">
      <c r="A350" s="10" t="s">
        <v>13</v>
      </c>
      <c r="B350" s="11">
        <v>0.0232</v>
      </c>
      <c r="C350" s="76" t="s">
        <v>33</v>
      </c>
      <c r="D350" s="11">
        <f>SUM(B350:C350)</f>
        <v>0.0232</v>
      </c>
      <c r="E350" s="47"/>
      <c r="F350" s="11">
        <v>0.0246183</v>
      </c>
      <c r="G350" s="76" t="s">
        <v>33</v>
      </c>
      <c r="H350" s="11">
        <f>SUM(F350:G350)</f>
        <v>0.0246183</v>
      </c>
    </row>
    <row r="351" spans="1:8" ht="12.75" customHeight="1">
      <c r="A351" s="10" t="s">
        <v>14</v>
      </c>
      <c r="B351" s="11">
        <v>0.1848105</v>
      </c>
      <c r="C351" s="11">
        <v>0.0188295</v>
      </c>
      <c r="D351" s="11">
        <f t="shared" si="26"/>
        <v>0.20364</v>
      </c>
      <c r="E351" s="47"/>
      <c r="F351" s="11">
        <v>0.343095</v>
      </c>
      <c r="G351" s="11">
        <v>0.032124</v>
      </c>
      <c r="H351" s="11">
        <f t="shared" si="27"/>
        <v>0.37521899999999997</v>
      </c>
    </row>
    <row r="352" spans="1:8" ht="13.5" customHeight="1">
      <c r="A352" s="32" t="s">
        <v>19</v>
      </c>
      <c r="B352" s="47"/>
      <c r="C352" s="47"/>
      <c r="D352" s="11"/>
      <c r="E352" s="97"/>
      <c r="F352" s="97"/>
      <c r="G352" s="97"/>
      <c r="H352" s="11"/>
    </row>
    <row r="353" spans="1:8" ht="12.75" customHeight="1">
      <c r="A353" s="10" t="s">
        <v>43</v>
      </c>
      <c r="B353" s="98">
        <f>B329+B335+B347+B341</f>
        <v>509.03001439999997</v>
      </c>
      <c r="C353" s="98">
        <f aca="true" t="shared" si="28" ref="B353:C355">C329+C335+C347+C341</f>
        <v>169.97208640000002</v>
      </c>
      <c r="D353" s="11">
        <f t="shared" si="26"/>
        <v>679.0021008</v>
      </c>
      <c r="E353" s="98"/>
      <c r="F353" s="98">
        <f aca="true" t="shared" si="29" ref="F353:G355">F329+F335+F347+F341</f>
        <v>443.6132355</v>
      </c>
      <c r="G353" s="98">
        <f t="shared" si="29"/>
        <v>158.2091676</v>
      </c>
      <c r="H353" s="11">
        <f t="shared" si="27"/>
        <v>601.8224031</v>
      </c>
    </row>
    <row r="354" spans="1:8" ht="12.75" customHeight="1">
      <c r="A354" s="9" t="s">
        <v>11</v>
      </c>
      <c r="B354" s="98">
        <f t="shared" si="28"/>
        <v>48.5455171</v>
      </c>
      <c r="C354" s="98">
        <f t="shared" si="28"/>
        <v>7.237246000000001</v>
      </c>
      <c r="D354" s="11">
        <f t="shared" si="26"/>
        <v>55.7827631</v>
      </c>
      <c r="E354" s="98"/>
      <c r="F354" s="98">
        <f t="shared" si="29"/>
        <v>42.8265281</v>
      </c>
      <c r="G354" s="98">
        <f t="shared" si="29"/>
        <v>7.235362</v>
      </c>
      <c r="H354" s="11">
        <f t="shared" si="27"/>
        <v>50.0618901</v>
      </c>
    </row>
    <row r="355" spans="1:8" ht="12.75" customHeight="1">
      <c r="A355" s="10" t="s">
        <v>44</v>
      </c>
      <c r="B355" s="98">
        <f t="shared" si="28"/>
        <v>48.4593484</v>
      </c>
      <c r="C355" s="98">
        <f t="shared" si="28"/>
        <v>23.860948</v>
      </c>
      <c r="D355" s="11">
        <f>B355+C355</f>
        <v>72.3202964</v>
      </c>
      <c r="E355" s="98"/>
      <c r="F355" s="98">
        <f t="shared" si="29"/>
        <v>44.593091400000006</v>
      </c>
      <c r="G355" s="98">
        <f t="shared" si="29"/>
        <v>23.7325733</v>
      </c>
      <c r="H355" s="11">
        <f t="shared" si="27"/>
        <v>68.3256647</v>
      </c>
    </row>
    <row r="356" spans="1:8" ht="12.75" customHeight="1">
      <c r="A356" s="10" t="s">
        <v>13</v>
      </c>
      <c r="B356" s="98">
        <f>SUM(B332,B344,B338,B350)</f>
        <v>0.2817331</v>
      </c>
      <c r="C356" s="98">
        <f>SUM(C332,C344,C338,C350)</f>
        <v>0.258645</v>
      </c>
      <c r="D356" s="11">
        <f>B356+C356</f>
        <v>0.5403781000000001</v>
      </c>
      <c r="E356" s="98"/>
      <c r="F356" s="98">
        <f>SUM(F332,F338,F350,F344)</f>
        <v>0.2746559</v>
      </c>
      <c r="G356" s="98">
        <f>SUM(G332,G338,G350,G344)</f>
        <v>0.2635786</v>
      </c>
      <c r="H356" s="11">
        <f>F356+G356</f>
        <v>0.5382345</v>
      </c>
    </row>
    <row r="357" spans="1:8" ht="12.75" customHeight="1">
      <c r="A357" s="29" t="s">
        <v>14</v>
      </c>
      <c r="B357" s="99">
        <f>B333+B339+B345+B351</f>
        <v>8.282320499999999</v>
      </c>
      <c r="C357" s="99">
        <f>C333+C339+C345+C351</f>
        <v>5.0215567</v>
      </c>
      <c r="D357" s="11">
        <f>B357+C357</f>
        <v>13.303877199999999</v>
      </c>
      <c r="E357" s="99"/>
      <c r="F357" s="99">
        <f>F333+F339+F345+F351</f>
        <v>8.5989464</v>
      </c>
      <c r="G357" s="99">
        <f>G333+G339+G345+G351</f>
        <v>6.489538899999999</v>
      </c>
      <c r="H357" s="15">
        <f>F357+G357</f>
        <v>15.0884853</v>
      </c>
    </row>
    <row r="358" spans="1:7" ht="38.25" customHeight="1">
      <c r="A358" s="39" t="s">
        <v>48</v>
      </c>
      <c r="B358" s="61"/>
      <c r="C358" s="61"/>
      <c r="D358" s="61"/>
      <c r="E358" s="61"/>
      <c r="F358" s="61"/>
      <c r="G358" s="61"/>
    </row>
    <row r="359" spans="1:8" ht="12" customHeight="1">
      <c r="A359" s="92"/>
      <c r="B359" s="92"/>
      <c r="C359" s="92"/>
      <c r="D359" s="92"/>
      <c r="E359" s="92"/>
      <c r="F359" s="92"/>
      <c r="G359" s="92"/>
      <c r="H359" s="92"/>
    </row>
    <row r="360" spans="1:8" ht="12" customHeight="1">
      <c r="A360" s="79"/>
      <c r="B360" s="80"/>
      <c r="C360" s="80"/>
      <c r="D360" s="80"/>
      <c r="E360" s="100"/>
      <c r="F360" s="100"/>
      <c r="G360" s="100"/>
      <c r="H360" s="100"/>
    </row>
    <row r="361" spans="1:7" ht="12.75" customHeight="1">
      <c r="A361" s="2" t="s">
        <v>56</v>
      </c>
      <c r="B361" s="2"/>
      <c r="C361" s="2"/>
      <c r="D361" s="2"/>
      <c r="E361" s="2"/>
      <c r="F361" s="2"/>
      <c r="G361" s="2"/>
    </row>
    <row r="362" spans="1:8" ht="27" customHeight="1">
      <c r="A362" s="44" t="s">
        <v>108</v>
      </c>
      <c r="B362" s="44"/>
      <c r="C362" s="44"/>
      <c r="D362" s="44"/>
      <c r="E362" s="44"/>
      <c r="F362" s="44"/>
      <c r="G362" s="44"/>
      <c r="H362" s="44"/>
    </row>
    <row r="363" spans="1:8" ht="15.75" customHeight="1">
      <c r="A363" s="26"/>
      <c r="B363" s="28" t="s">
        <v>7</v>
      </c>
      <c r="C363" s="28"/>
      <c r="D363" s="27"/>
      <c r="E363" s="27"/>
      <c r="F363" s="82" t="s">
        <v>8</v>
      </c>
      <c r="G363" s="27"/>
      <c r="H363" s="27"/>
    </row>
    <row r="364" spans="1:8" ht="15.75" customHeight="1">
      <c r="A364" s="29"/>
      <c r="B364" s="30" t="s">
        <v>17</v>
      </c>
      <c r="C364" s="30" t="s">
        <v>18</v>
      </c>
      <c r="D364" s="31" t="s">
        <v>19</v>
      </c>
      <c r="E364" s="31"/>
      <c r="F364" s="30" t="s">
        <v>17</v>
      </c>
      <c r="G364" s="30" t="s">
        <v>18</v>
      </c>
      <c r="H364" s="31" t="s">
        <v>19</v>
      </c>
    </row>
    <row r="365" spans="1:8" ht="15.75" customHeight="1">
      <c r="A365" s="101" t="s">
        <v>57</v>
      </c>
      <c r="B365" s="10"/>
      <c r="C365" s="10"/>
      <c r="D365" s="33"/>
      <c r="E365" s="33"/>
      <c r="F365" s="33"/>
      <c r="G365" s="33"/>
      <c r="H365" s="10"/>
    </row>
    <row r="366" spans="1:8" ht="12.75" customHeight="1">
      <c r="A366" s="10" t="s">
        <v>43</v>
      </c>
      <c r="B366" s="33">
        <v>2077</v>
      </c>
      <c r="C366" s="33">
        <v>565</v>
      </c>
      <c r="D366" s="33">
        <f>B366+C366</f>
        <v>2642</v>
      </c>
      <c r="E366" s="34"/>
      <c r="F366" s="33">
        <v>1838</v>
      </c>
      <c r="G366" s="33">
        <v>441</v>
      </c>
      <c r="H366" s="33">
        <f>F366+G366</f>
        <v>2279</v>
      </c>
    </row>
    <row r="367" spans="1:8" ht="12.75" customHeight="1">
      <c r="A367" s="9" t="s">
        <v>11</v>
      </c>
      <c r="B367" s="33">
        <v>1497</v>
      </c>
      <c r="C367" s="33">
        <v>164</v>
      </c>
      <c r="D367" s="33">
        <f aca="true" t="shared" si="30" ref="D367:D378">B367+C367</f>
        <v>1661</v>
      </c>
      <c r="E367" s="34"/>
      <c r="F367" s="33">
        <v>1282</v>
      </c>
      <c r="G367" s="33">
        <v>128</v>
      </c>
      <c r="H367" s="35">
        <f aca="true" t="shared" si="31" ref="H367:H378">F367+G367</f>
        <v>1410</v>
      </c>
    </row>
    <row r="368" spans="1:8" ht="12.75" customHeight="1">
      <c r="A368" s="10" t="s">
        <v>44</v>
      </c>
      <c r="B368" s="33">
        <v>609</v>
      </c>
      <c r="C368" s="33">
        <v>217</v>
      </c>
      <c r="D368" s="33">
        <f t="shared" si="30"/>
        <v>826</v>
      </c>
      <c r="E368" s="34"/>
      <c r="F368" s="33">
        <v>555</v>
      </c>
      <c r="G368" s="33">
        <v>183</v>
      </c>
      <c r="H368" s="33">
        <f t="shared" si="31"/>
        <v>738</v>
      </c>
    </row>
    <row r="369" spans="1:8" ht="16.5" customHeight="1">
      <c r="A369" s="102" t="s">
        <v>58</v>
      </c>
      <c r="B369" s="34"/>
      <c r="C369" s="34"/>
      <c r="D369" s="33"/>
      <c r="E369" s="34"/>
      <c r="F369" s="34"/>
      <c r="G369" s="34"/>
      <c r="H369" s="33"/>
    </row>
    <row r="370" spans="1:8" ht="12.75" customHeight="1">
      <c r="A370" s="10" t="s">
        <v>43</v>
      </c>
      <c r="B370" s="33">
        <v>2485</v>
      </c>
      <c r="C370" s="33">
        <v>804</v>
      </c>
      <c r="D370" s="33">
        <f t="shared" si="30"/>
        <v>3289</v>
      </c>
      <c r="E370" s="34"/>
      <c r="F370" s="33">
        <v>1829</v>
      </c>
      <c r="G370" s="33">
        <v>592</v>
      </c>
      <c r="H370" s="33">
        <f t="shared" si="31"/>
        <v>2421</v>
      </c>
    </row>
    <row r="371" spans="1:8" ht="12.75" customHeight="1">
      <c r="A371" s="9" t="s">
        <v>11</v>
      </c>
      <c r="B371" s="33">
        <v>1769</v>
      </c>
      <c r="C371" s="33">
        <v>228</v>
      </c>
      <c r="D371" s="33">
        <f t="shared" si="30"/>
        <v>1997</v>
      </c>
      <c r="E371" s="34"/>
      <c r="F371" s="33">
        <v>1288</v>
      </c>
      <c r="G371" s="33">
        <v>193</v>
      </c>
      <c r="H371" s="33">
        <f t="shared" si="31"/>
        <v>1481</v>
      </c>
    </row>
    <row r="372" spans="1:8" ht="12.75" customHeight="1">
      <c r="A372" s="10" t="s">
        <v>44</v>
      </c>
      <c r="B372" s="33">
        <v>910</v>
      </c>
      <c r="C372" s="33">
        <v>408</v>
      </c>
      <c r="D372" s="33">
        <f t="shared" si="30"/>
        <v>1318</v>
      </c>
      <c r="E372" s="34"/>
      <c r="F372" s="33">
        <v>681</v>
      </c>
      <c r="G372" s="33">
        <v>310</v>
      </c>
      <c r="H372" s="33">
        <f t="shared" si="31"/>
        <v>991</v>
      </c>
    </row>
    <row r="373" spans="1:8" ht="16.5" customHeight="1">
      <c r="A373" s="102" t="s">
        <v>59</v>
      </c>
      <c r="B373" s="34"/>
      <c r="C373" s="34"/>
      <c r="D373" s="33"/>
      <c r="E373" s="34"/>
      <c r="F373" s="34"/>
      <c r="G373" s="34"/>
      <c r="H373" s="33"/>
    </row>
    <row r="374" spans="1:8" ht="12.75" customHeight="1">
      <c r="A374" s="10" t="s">
        <v>43</v>
      </c>
      <c r="B374" s="33">
        <v>16133</v>
      </c>
      <c r="C374" s="33">
        <v>5750</v>
      </c>
      <c r="D374" s="33">
        <f t="shared" si="30"/>
        <v>21883</v>
      </c>
      <c r="E374" s="34"/>
      <c r="F374" s="33">
        <v>16111</v>
      </c>
      <c r="G374" s="33">
        <v>6076</v>
      </c>
      <c r="H374" s="33">
        <f t="shared" si="31"/>
        <v>22187</v>
      </c>
    </row>
    <row r="375" spans="1:8" ht="12.75" customHeight="1">
      <c r="A375" s="9" t="s">
        <v>11</v>
      </c>
      <c r="B375" s="33">
        <v>11846</v>
      </c>
      <c r="C375" s="33">
        <v>2031</v>
      </c>
      <c r="D375" s="33">
        <f t="shared" si="30"/>
        <v>13877</v>
      </c>
      <c r="E375" s="34"/>
      <c r="F375" s="33">
        <v>11850</v>
      </c>
      <c r="G375" s="33">
        <v>2260</v>
      </c>
      <c r="H375" s="33">
        <f t="shared" si="31"/>
        <v>14110</v>
      </c>
    </row>
    <row r="376" spans="1:8" ht="12.75" customHeight="1">
      <c r="A376" s="10" t="s">
        <v>44</v>
      </c>
      <c r="B376" s="33">
        <v>6404</v>
      </c>
      <c r="C376" s="33">
        <v>3326</v>
      </c>
      <c r="D376" s="33">
        <f t="shared" si="30"/>
        <v>9730</v>
      </c>
      <c r="E376" s="34"/>
      <c r="F376" s="33">
        <v>6777</v>
      </c>
      <c r="G376" s="33">
        <v>3707</v>
      </c>
      <c r="H376" s="33">
        <f t="shared" si="31"/>
        <v>10484</v>
      </c>
    </row>
    <row r="377" spans="1:8" ht="12.75" customHeight="1">
      <c r="A377" s="10" t="s">
        <v>13</v>
      </c>
      <c r="B377" s="33">
        <v>54</v>
      </c>
      <c r="C377" s="33">
        <v>46</v>
      </c>
      <c r="D377" s="33">
        <f t="shared" si="30"/>
        <v>100</v>
      </c>
      <c r="E377" s="33"/>
      <c r="F377" s="33">
        <v>67</v>
      </c>
      <c r="G377" s="33">
        <v>45</v>
      </c>
      <c r="H377" s="33">
        <f t="shared" si="31"/>
        <v>112</v>
      </c>
    </row>
    <row r="378" spans="1:8" ht="12.75" customHeight="1">
      <c r="A378" s="10" t="s">
        <v>14</v>
      </c>
      <c r="B378" s="37">
        <v>1031</v>
      </c>
      <c r="C378" s="37">
        <v>636</v>
      </c>
      <c r="D378" s="33">
        <f t="shared" si="30"/>
        <v>1667</v>
      </c>
      <c r="E378" s="37"/>
      <c r="F378" s="37">
        <v>1191</v>
      </c>
      <c r="G378" s="37">
        <v>902</v>
      </c>
      <c r="H378" s="37">
        <f t="shared" si="31"/>
        <v>2093</v>
      </c>
    </row>
    <row r="379" spans="1:8" ht="15" customHeight="1">
      <c r="A379" s="103" t="s">
        <v>60</v>
      </c>
      <c r="B379" s="103"/>
      <c r="C379" s="103"/>
      <c r="D379" s="103"/>
      <c r="E379" s="103"/>
      <c r="F379" s="103"/>
      <c r="G379" s="103"/>
      <c r="H379" s="103"/>
    </row>
    <row r="380" spans="1:5" ht="12" customHeight="1">
      <c r="A380" s="79"/>
      <c r="B380" s="80"/>
      <c r="C380" s="80"/>
      <c r="D380" s="80"/>
      <c r="E380" s="43"/>
    </row>
    <row r="381" spans="1:5" ht="12" customHeight="1">
      <c r="A381" s="42"/>
      <c r="B381" s="43"/>
      <c r="C381" s="43"/>
      <c r="D381" s="43"/>
      <c r="E381" s="43"/>
    </row>
    <row r="382" spans="1:5" ht="12" customHeight="1">
      <c r="A382" s="58"/>
      <c r="B382" s="59"/>
      <c r="C382" s="59"/>
      <c r="D382" s="59"/>
      <c r="E382" s="59"/>
    </row>
    <row r="383" spans="1:7" ht="12" customHeight="1">
      <c r="A383" s="2" t="s">
        <v>61</v>
      </c>
      <c r="B383" s="104"/>
      <c r="C383" s="104"/>
      <c r="D383" s="104"/>
      <c r="E383" s="104"/>
      <c r="F383" s="2"/>
      <c r="G383" s="2"/>
    </row>
    <row r="384" spans="1:8" ht="27" customHeight="1">
      <c r="A384" s="44" t="s">
        <v>109</v>
      </c>
      <c r="B384" s="44"/>
      <c r="C384" s="44"/>
      <c r="D384" s="44"/>
      <c r="E384" s="44"/>
      <c r="F384" s="44"/>
      <c r="G384" s="44"/>
      <c r="H384" s="44"/>
    </row>
    <row r="385" spans="1:8" ht="15.75" customHeight="1">
      <c r="A385" s="26"/>
      <c r="B385" s="28" t="s">
        <v>7</v>
      </c>
      <c r="C385" s="28"/>
      <c r="D385" s="27"/>
      <c r="E385" s="27"/>
      <c r="F385" s="82" t="s">
        <v>8</v>
      </c>
      <c r="G385" s="27"/>
      <c r="H385" s="27"/>
    </row>
    <row r="386" spans="1:8" ht="15.75" customHeight="1">
      <c r="A386" s="29"/>
      <c r="B386" s="30" t="s">
        <v>17</v>
      </c>
      <c r="C386" s="30" t="s">
        <v>18</v>
      </c>
      <c r="D386" s="31" t="s">
        <v>19</v>
      </c>
      <c r="E386" s="31"/>
      <c r="F386" s="30" t="s">
        <v>17</v>
      </c>
      <c r="G386" s="30" t="s">
        <v>18</v>
      </c>
      <c r="H386" s="31" t="s">
        <v>19</v>
      </c>
    </row>
    <row r="387" spans="1:8" ht="16.5" customHeight="1">
      <c r="A387" s="101" t="s">
        <v>57</v>
      </c>
      <c r="B387" s="10"/>
      <c r="C387" s="10"/>
      <c r="D387" s="11"/>
      <c r="E387" s="11"/>
      <c r="F387" s="11"/>
      <c r="G387" s="11"/>
      <c r="H387" s="10"/>
    </row>
    <row r="388" spans="1:8" ht="12.75" customHeight="1">
      <c r="A388" s="10" t="s">
        <v>43</v>
      </c>
      <c r="B388" s="11">
        <v>22.5859103</v>
      </c>
      <c r="C388" s="11">
        <v>5.1616136</v>
      </c>
      <c r="D388" s="11">
        <f>B388+C388</f>
        <v>27.747523899999997</v>
      </c>
      <c r="E388" s="47"/>
      <c r="F388" s="11">
        <v>17.9377995</v>
      </c>
      <c r="G388" s="11">
        <v>3.7420159</v>
      </c>
      <c r="H388" s="83">
        <f>F388+G388</f>
        <v>21.679815400000003</v>
      </c>
    </row>
    <row r="389" spans="1:8" ht="12.75" customHeight="1">
      <c r="A389" s="9" t="s">
        <v>11</v>
      </c>
      <c r="B389" s="11">
        <v>2.0932886</v>
      </c>
      <c r="C389" s="11">
        <v>0.2121378</v>
      </c>
      <c r="D389" s="11">
        <f aca="true" t="shared" si="32" ref="D389:D404">B389+C389</f>
        <v>2.3054264</v>
      </c>
      <c r="E389" s="47"/>
      <c r="F389" s="11">
        <v>1.6163527</v>
      </c>
      <c r="G389" s="11">
        <v>0.136913</v>
      </c>
      <c r="H389" s="60">
        <f aca="true" t="shared" si="33" ref="H389:H404">F389+G389</f>
        <v>1.7532657</v>
      </c>
    </row>
    <row r="390" spans="1:8" ht="12.75" customHeight="1">
      <c r="A390" s="10" t="s">
        <v>44</v>
      </c>
      <c r="B390" s="11">
        <v>1.4773669</v>
      </c>
      <c r="C390" s="11">
        <v>0.4288679</v>
      </c>
      <c r="D390" s="11">
        <f t="shared" si="32"/>
        <v>1.9062348</v>
      </c>
      <c r="E390" s="47"/>
      <c r="F390" s="11">
        <v>1.2368499</v>
      </c>
      <c r="G390" s="11">
        <v>0.345579</v>
      </c>
      <c r="H390" s="83">
        <f t="shared" si="33"/>
        <v>1.5824289</v>
      </c>
    </row>
    <row r="391" spans="1:8" ht="16.5" customHeight="1">
      <c r="A391" s="102" t="s">
        <v>58</v>
      </c>
      <c r="B391" s="47"/>
      <c r="C391" s="47"/>
      <c r="D391" s="11"/>
      <c r="E391" s="47"/>
      <c r="F391" s="47"/>
      <c r="G391" s="47"/>
      <c r="H391" s="83"/>
    </row>
    <row r="392" spans="1:8" ht="12.75" customHeight="1">
      <c r="A392" s="10" t="s">
        <v>43</v>
      </c>
      <c r="B392" s="11">
        <v>31.2223002</v>
      </c>
      <c r="C392" s="11">
        <v>9.1444688</v>
      </c>
      <c r="D392" s="11">
        <f t="shared" si="32"/>
        <v>40.366769</v>
      </c>
      <c r="E392" s="47"/>
      <c r="F392" s="11">
        <v>21.7551962</v>
      </c>
      <c r="G392" s="11">
        <v>6.3297214</v>
      </c>
      <c r="H392" s="83">
        <f t="shared" si="33"/>
        <v>28.0849176</v>
      </c>
    </row>
    <row r="393" spans="1:8" ht="12.75" customHeight="1">
      <c r="A393" s="9" t="s">
        <v>11</v>
      </c>
      <c r="B393" s="11">
        <v>2.7735795</v>
      </c>
      <c r="C393" s="11">
        <v>0.3327426</v>
      </c>
      <c r="D393" s="11">
        <f t="shared" si="32"/>
        <v>3.1063221</v>
      </c>
      <c r="E393" s="47"/>
      <c r="F393" s="11">
        <v>1.9163539</v>
      </c>
      <c r="G393" s="11">
        <v>0.2353437</v>
      </c>
      <c r="H393" s="83">
        <f t="shared" si="33"/>
        <v>2.1516976</v>
      </c>
    </row>
    <row r="394" spans="1:8" ht="12.75" customHeight="1">
      <c r="A394" s="10" t="s">
        <v>44</v>
      </c>
      <c r="B394" s="11">
        <v>2.5736193</v>
      </c>
      <c r="C394" s="11">
        <v>1.0759938</v>
      </c>
      <c r="D394" s="11">
        <f t="shared" si="32"/>
        <v>3.6496131</v>
      </c>
      <c r="E394" s="47"/>
      <c r="F394" s="11">
        <v>1.8517215</v>
      </c>
      <c r="G394" s="11">
        <v>0.7976538</v>
      </c>
      <c r="H394" s="83">
        <f t="shared" si="33"/>
        <v>2.6493753</v>
      </c>
    </row>
    <row r="395" spans="1:8" ht="16.5" customHeight="1">
      <c r="A395" s="102" t="s">
        <v>59</v>
      </c>
      <c r="B395" s="47"/>
      <c r="C395" s="47"/>
      <c r="D395" s="11"/>
      <c r="E395" s="47"/>
      <c r="F395" s="47"/>
      <c r="G395" s="47"/>
      <c r="H395" s="83"/>
    </row>
    <row r="396" spans="1:8" ht="12.75" customHeight="1">
      <c r="A396" s="10" t="s">
        <v>43</v>
      </c>
      <c r="B396" s="11">
        <v>455.2690778</v>
      </c>
      <c r="C396" s="11">
        <v>155.708808</v>
      </c>
      <c r="D396" s="11">
        <f t="shared" si="32"/>
        <v>610.9778858</v>
      </c>
      <c r="E396" s="47"/>
      <c r="F396" s="11">
        <v>403.9554539</v>
      </c>
      <c r="G396" s="11">
        <v>148.1581942</v>
      </c>
      <c r="H396" s="83">
        <f t="shared" si="33"/>
        <v>552.1136481</v>
      </c>
    </row>
    <row r="397" spans="1:8" ht="12.75" customHeight="1">
      <c r="A397" s="9" t="s">
        <v>11</v>
      </c>
      <c r="B397" s="11">
        <v>43.6887952</v>
      </c>
      <c r="C397" s="11">
        <v>6.6961294</v>
      </c>
      <c r="D397" s="11">
        <f t="shared" si="32"/>
        <v>50.384924600000005</v>
      </c>
      <c r="E397" s="47"/>
      <c r="F397" s="11">
        <v>39.3115125</v>
      </c>
      <c r="G397" s="11">
        <v>6.8655236</v>
      </c>
      <c r="H397" s="83">
        <f t="shared" si="33"/>
        <v>46.1770361</v>
      </c>
    </row>
    <row r="398" spans="1:8" ht="12.75" customHeight="1">
      <c r="A398" s="10" t="s">
        <v>44</v>
      </c>
      <c r="B398" s="11">
        <v>44.4195513</v>
      </c>
      <c r="C398" s="11">
        <v>22.3667188</v>
      </c>
      <c r="D398" s="11">
        <f t="shared" si="32"/>
        <v>66.7862701</v>
      </c>
      <c r="E398" s="47"/>
      <c r="F398" s="11">
        <v>41.5099406</v>
      </c>
      <c r="G398" s="11">
        <v>22.5937985</v>
      </c>
      <c r="H398" s="83">
        <f t="shared" si="33"/>
        <v>64.1037391</v>
      </c>
    </row>
    <row r="399" spans="1:8" ht="12.75" customHeight="1">
      <c r="A399" s="10" t="s">
        <v>13</v>
      </c>
      <c r="B399" s="11">
        <v>0.2825979</v>
      </c>
      <c r="C399" s="11">
        <v>0.258645</v>
      </c>
      <c r="D399" s="11">
        <f t="shared" si="32"/>
        <v>0.5412429000000001</v>
      </c>
      <c r="E399" s="11"/>
      <c r="F399" s="11">
        <v>0.2746559</v>
      </c>
      <c r="G399" s="11">
        <v>0.2653729</v>
      </c>
      <c r="H399" s="83">
        <f t="shared" si="33"/>
        <v>0.5400288</v>
      </c>
    </row>
    <row r="400" spans="1:8" ht="12.75" customHeight="1">
      <c r="A400" s="10" t="s">
        <v>14</v>
      </c>
      <c r="B400" s="11">
        <v>8.283378</v>
      </c>
      <c r="C400" s="11">
        <v>5.0314268</v>
      </c>
      <c r="D400" s="11">
        <f t="shared" si="32"/>
        <v>13.314804800000001</v>
      </c>
      <c r="E400" s="11"/>
      <c r="F400" s="11">
        <v>8.6152239</v>
      </c>
      <c r="G400" s="11">
        <v>6.5021289</v>
      </c>
      <c r="H400" s="83">
        <f t="shared" si="33"/>
        <v>15.117352799999999</v>
      </c>
    </row>
    <row r="401" spans="1:8" ht="16.5" customHeight="1">
      <c r="A401" s="32" t="s">
        <v>19</v>
      </c>
      <c r="B401" s="47"/>
      <c r="C401" s="47"/>
      <c r="D401" s="11"/>
      <c r="E401" s="47"/>
      <c r="F401" s="47"/>
      <c r="G401" s="47"/>
      <c r="H401" s="83"/>
    </row>
    <row r="402" spans="1:8" ht="12.75" customHeight="1">
      <c r="A402" s="10" t="s">
        <v>43</v>
      </c>
      <c r="B402" s="11">
        <f aca="true" t="shared" si="34" ref="B402:C404">B388+B392+B396</f>
        <v>509.07728829999996</v>
      </c>
      <c r="C402" s="11">
        <f t="shared" si="34"/>
        <v>170.0148904</v>
      </c>
      <c r="D402" s="11">
        <f t="shared" si="32"/>
        <v>679.0921787</v>
      </c>
      <c r="E402" s="11"/>
      <c r="F402" s="11">
        <f aca="true" t="shared" si="35" ref="F402:G404">F388+F392+F396</f>
        <v>443.6484496</v>
      </c>
      <c r="G402" s="11">
        <f t="shared" si="35"/>
        <v>158.2299315</v>
      </c>
      <c r="H402" s="83">
        <f t="shared" si="33"/>
        <v>601.8783811</v>
      </c>
    </row>
    <row r="403" spans="1:8" ht="12.75" customHeight="1">
      <c r="A403" s="9" t="s">
        <v>11</v>
      </c>
      <c r="B403" s="11">
        <f t="shared" si="34"/>
        <v>48.5556633</v>
      </c>
      <c r="C403" s="11">
        <f t="shared" si="34"/>
        <v>7.2410098000000005</v>
      </c>
      <c r="D403" s="11">
        <f t="shared" si="32"/>
        <v>55.7966731</v>
      </c>
      <c r="E403" s="11"/>
      <c r="F403" s="11">
        <f t="shared" si="35"/>
        <v>42.8442191</v>
      </c>
      <c r="G403" s="11">
        <f t="shared" si="35"/>
        <v>7.237780300000001</v>
      </c>
      <c r="H403" s="83">
        <f t="shared" si="33"/>
        <v>50.0819994</v>
      </c>
    </row>
    <row r="404" spans="1:8" ht="12.75" customHeight="1">
      <c r="A404" s="10" t="s">
        <v>44</v>
      </c>
      <c r="B404" s="94">
        <f t="shared" si="34"/>
        <v>48.4705375</v>
      </c>
      <c r="C404" s="94">
        <f t="shared" si="34"/>
        <v>23.8715805</v>
      </c>
      <c r="D404" s="11">
        <f t="shared" si="32"/>
        <v>72.342118</v>
      </c>
      <c r="E404" s="94"/>
      <c r="F404" s="94">
        <f t="shared" si="35"/>
        <v>44.598512</v>
      </c>
      <c r="G404" s="94">
        <f t="shared" si="35"/>
        <v>23.737031299999998</v>
      </c>
      <c r="H404" s="83">
        <f t="shared" si="33"/>
        <v>68.3355433</v>
      </c>
    </row>
    <row r="405" spans="1:8" ht="12.75" customHeight="1">
      <c r="A405" s="10" t="s">
        <v>13</v>
      </c>
      <c r="B405" s="94">
        <f>B399</f>
        <v>0.2825979</v>
      </c>
      <c r="C405" s="94">
        <f aca="true" t="shared" si="36" ref="C405:H405">C399</f>
        <v>0.258645</v>
      </c>
      <c r="D405" s="94">
        <f>D399</f>
        <v>0.5412429000000001</v>
      </c>
      <c r="E405" s="94"/>
      <c r="F405" s="94">
        <f t="shared" si="36"/>
        <v>0.2746559</v>
      </c>
      <c r="G405" s="94">
        <f t="shared" si="36"/>
        <v>0.2653729</v>
      </c>
      <c r="H405" s="94">
        <f t="shared" si="36"/>
        <v>0.5400288</v>
      </c>
    </row>
    <row r="406" spans="1:8" ht="12.75" customHeight="1">
      <c r="A406" s="29" t="s">
        <v>14</v>
      </c>
      <c r="B406" s="15">
        <f>B400</f>
        <v>8.283378</v>
      </c>
      <c r="C406" s="15">
        <f>C400</f>
        <v>5.0314268</v>
      </c>
      <c r="D406" s="15">
        <f>D400</f>
        <v>13.314804800000001</v>
      </c>
      <c r="E406" s="15"/>
      <c r="F406" s="15">
        <f>F400</f>
        <v>8.6152239</v>
      </c>
      <c r="G406" s="15">
        <f>G400</f>
        <v>6.5021289</v>
      </c>
      <c r="H406" s="15">
        <f>H400</f>
        <v>15.117352799999999</v>
      </c>
    </row>
    <row r="407" spans="1:7" ht="39" customHeight="1">
      <c r="A407" s="39" t="s">
        <v>48</v>
      </c>
      <c r="B407" s="39"/>
      <c r="C407" s="39"/>
      <c r="D407" s="39"/>
      <c r="E407" s="39"/>
      <c r="F407" s="39"/>
      <c r="G407" s="39"/>
    </row>
    <row r="408" spans="1:5" ht="12" customHeight="1">
      <c r="A408" s="79"/>
      <c r="B408" s="80"/>
      <c r="C408" s="80"/>
      <c r="D408" s="80"/>
      <c r="E408" s="3"/>
    </row>
    <row r="409" spans="1:5" ht="12" customHeight="1">
      <c r="A409" s="42"/>
      <c r="B409" s="3"/>
      <c r="C409" s="3"/>
      <c r="D409" s="3"/>
      <c r="E409" s="3"/>
    </row>
    <row r="410" spans="1:5" ht="12" customHeight="1">
      <c r="A410" s="42"/>
      <c r="B410" s="3"/>
      <c r="C410" s="3"/>
      <c r="D410" s="3"/>
      <c r="E410" s="3"/>
    </row>
    <row r="411" spans="1:7" ht="12" customHeight="1">
      <c r="A411" s="2" t="s">
        <v>62</v>
      </c>
      <c r="B411" s="2"/>
      <c r="C411" s="2"/>
      <c r="D411" s="2"/>
      <c r="E411" s="2"/>
      <c r="F411" s="2"/>
      <c r="G411" s="2"/>
    </row>
    <row r="412" spans="1:8" ht="12.75">
      <c r="A412" s="44" t="s">
        <v>63</v>
      </c>
      <c r="B412" s="44"/>
      <c r="C412" s="44"/>
      <c r="D412" s="44"/>
      <c r="E412" s="44"/>
      <c r="F412" s="44"/>
      <c r="G412" s="44"/>
      <c r="H412" s="44"/>
    </row>
    <row r="413" spans="1:8" ht="16.5" customHeight="1">
      <c r="A413" s="51"/>
      <c r="B413" s="7" t="s">
        <v>3</v>
      </c>
      <c r="C413" s="7" t="s">
        <v>4</v>
      </c>
      <c r="D413" s="7" t="s">
        <v>5</v>
      </c>
      <c r="E413" s="52"/>
      <c r="F413" s="7" t="s">
        <v>6</v>
      </c>
      <c r="G413" s="7" t="s">
        <v>7</v>
      </c>
      <c r="H413" s="7" t="s">
        <v>8</v>
      </c>
    </row>
    <row r="414" spans="1:8" ht="16.5" customHeight="1">
      <c r="A414" s="32" t="s">
        <v>17</v>
      </c>
      <c r="B414" s="10"/>
      <c r="C414" s="10"/>
      <c r="D414" s="10"/>
      <c r="E414" s="10"/>
      <c r="F414" s="10"/>
      <c r="G414" s="10"/>
      <c r="H414" s="10"/>
    </row>
    <row r="415" spans="1:8" ht="12.75" customHeight="1">
      <c r="A415" s="10" t="s">
        <v>43</v>
      </c>
      <c r="B415" s="33">
        <v>19493</v>
      </c>
      <c r="C415" s="33">
        <v>16293</v>
      </c>
      <c r="D415" s="33">
        <v>18182</v>
      </c>
      <c r="E415" s="33"/>
      <c r="F415" s="33">
        <v>15689</v>
      </c>
      <c r="G415" s="33">
        <v>18489</v>
      </c>
      <c r="H415" s="33">
        <v>18151</v>
      </c>
    </row>
    <row r="416" spans="1:8" ht="12.75" customHeight="1">
      <c r="A416" s="9" t="s">
        <v>11</v>
      </c>
      <c r="B416" s="35">
        <v>13784</v>
      </c>
      <c r="C416" s="35">
        <v>11644</v>
      </c>
      <c r="D416" s="35">
        <v>12845</v>
      </c>
      <c r="E416" s="33"/>
      <c r="F416" s="35">
        <v>11220</v>
      </c>
      <c r="G416" s="35">
        <v>13493</v>
      </c>
      <c r="H416" s="35">
        <v>13260</v>
      </c>
    </row>
    <row r="417" spans="1:8" ht="12.75" customHeight="1">
      <c r="A417" s="10" t="s">
        <v>44</v>
      </c>
      <c r="B417" s="33">
        <v>7283</v>
      </c>
      <c r="C417" s="33">
        <v>6018</v>
      </c>
      <c r="D417" s="33">
        <v>6710</v>
      </c>
      <c r="E417" s="33"/>
      <c r="F417" s="33">
        <v>5731</v>
      </c>
      <c r="G417" s="33">
        <v>7065</v>
      </c>
      <c r="H417" s="33">
        <v>7406</v>
      </c>
    </row>
    <row r="418" spans="1:8" ht="12.75" customHeight="1">
      <c r="A418" s="10" t="s">
        <v>13</v>
      </c>
      <c r="B418" s="33">
        <v>51</v>
      </c>
      <c r="C418" s="33">
        <v>49</v>
      </c>
      <c r="D418" s="33">
        <v>47</v>
      </c>
      <c r="E418" s="33"/>
      <c r="F418" s="33">
        <v>31</v>
      </c>
      <c r="G418" s="33">
        <v>54</v>
      </c>
      <c r="H418" s="33">
        <v>67</v>
      </c>
    </row>
    <row r="419" spans="1:8" ht="12.75" customHeight="1">
      <c r="A419" s="10" t="s">
        <v>14</v>
      </c>
      <c r="B419" s="33">
        <v>1118</v>
      </c>
      <c r="C419" s="33">
        <v>932</v>
      </c>
      <c r="D419" s="33">
        <v>871</v>
      </c>
      <c r="E419" s="33"/>
      <c r="F419" s="33">
        <v>800</v>
      </c>
      <c r="G419" s="33">
        <v>1031</v>
      </c>
      <c r="H419" s="33">
        <v>1191</v>
      </c>
    </row>
    <row r="420" spans="1:8" ht="16.5" customHeight="1">
      <c r="A420" s="32" t="s">
        <v>18</v>
      </c>
      <c r="B420" s="34"/>
      <c r="C420" s="34"/>
      <c r="D420" s="34"/>
      <c r="E420" s="33"/>
      <c r="F420" s="33"/>
      <c r="G420" s="34"/>
      <c r="H420" s="34"/>
    </row>
    <row r="421" spans="1:8" ht="12.75" customHeight="1">
      <c r="A421" s="10" t="s">
        <v>43</v>
      </c>
      <c r="B421" s="33">
        <v>6357</v>
      </c>
      <c r="C421" s="33">
        <v>4453</v>
      </c>
      <c r="D421" s="33">
        <v>5354</v>
      </c>
      <c r="E421" s="33"/>
      <c r="F421" s="33">
        <v>4424</v>
      </c>
      <c r="G421" s="33">
        <v>6332</v>
      </c>
      <c r="H421" s="33">
        <v>6579</v>
      </c>
    </row>
    <row r="422" spans="1:8" ht="12.75" customHeight="1">
      <c r="A422" s="9" t="s">
        <v>11</v>
      </c>
      <c r="B422" s="35">
        <v>2316</v>
      </c>
      <c r="C422" s="35">
        <v>1721</v>
      </c>
      <c r="D422" s="35">
        <v>1882</v>
      </c>
      <c r="E422" s="33"/>
      <c r="F422" s="35">
        <v>1608</v>
      </c>
      <c r="G422" s="35">
        <v>2198</v>
      </c>
      <c r="H422" s="35">
        <v>2406</v>
      </c>
    </row>
    <row r="423" spans="1:8" ht="12.75" customHeight="1">
      <c r="A423" s="10" t="s">
        <v>44</v>
      </c>
      <c r="B423" s="33">
        <v>3373</v>
      </c>
      <c r="C423" s="33">
        <v>2452</v>
      </c>
      <c r="D423" s="33">
        <v>2940</v>
      </c>
      <c r="E423" s="33"/>
      <c r="F423" s="33">
        <v>2393</v>
      </c>
      <c r="G423" s="33">
        <v>3548</v>
      </c>
      <c r="H423" s="33">
        <v>3918</v>
      </c>
    </row>
    <row r="424" spans="1:8" ht="12.75" customHeight="1">
      <c r="A424" s="10" t="s">
        <v>13</v>
      </c>
      <c r="B424" s="33">
        <v>33</v>
      </c>
      <c r="C424" s="33">
        <v>26</v>
      </c>
      <c r="D424" s="33">
        <v>33</v>
      </c>
      <c r="E424" s="33"/>
      <c r="F424" s="33">
        <v>24</v>
      </c>
      <c r="G424" s="33">
        <v>46</v>
      </c>
      <c r="H424" s="33">
        <v>45</v>
      </c>
    </row>
    <row r="425" spans="1:8" ht="12.75" customHeight="1">
      <c r="A425" s="10" t="s">
        <v>14</v>
      </c>
      <c r="B425" s="33">
        <v>482</v>
      </c>
      <c r="C425" s="33">
        <v>364</v>
      </c>
      <c r="D425" s="33">
        <v>388</v>
      </c>
      <c r="E425" s="33"/>
      <c r="F425" s="33">
        <v>366</v>
      </c>
      <c r="G425" s="33">
        <v>636</v>
      </c>
      <c r="H425" s="33">
        <v>902</v>
      </c>
    </row>
    <row r="426" spans="1:8" ht="16.5" customHeight="1">
      <c r="A426" s="32" t="s">
        <v>19</v>
      </c>
      <c r="B426" s="33"/>
      <c r="C426" s="33"/>
      <c r="D426" s="34"/>
      <c r="E426" s="33"/>
      <c r="F426" s="34"/>
      <c r="G426" s="34"/>
      <c r="H426" s="34"/>
    </row>
    <row r="427" spans="1:8" ht="12.75" customHeight="1">
      <c r="A427" s="10" t="s">
        <v>43</v>
      </c>
      <c r="B427" s="33">
        <f aca="true" t="shared" si="37" ref="B427:D431">B415+B421</f>
        <v>25850</v>
      </c>
      <c r="C427" s="33">
        <f t="shared" si="37"/>
        <v>20746</v>
      </c>
      <c r="D427" s="33">
        <f t="shared" si="37"/>
        <v>23536</v>
      </c>
      <c r="E427" s="33"/>
      <c r="F427" s="33">
        <f>F415+F421</f>
        <v>20113</v>
      </c>
      <c r="G427" s="33">
        <f aca="true" t="shared" si="38" ref="G427:H431">G415+G421</f>
        <v>24821</v>
      </c>
      <c r="H427" s="33">
        <f t="shared" si="38"/>
        <v>24730</v>
      </c>
    </row>
    <row r="428" spans="1:8" ht="12.75" customHeight="1">
      <c r="A428" s="9" t="s">
        <v>11</v>
      </c>
      <c r="B428" s="33">
        <f t="shared" si="37"/>
        <v>16100</v>
      </c>
      <c r="C428" s="33">
        <f t="shared" si="37"/>
        <v>13365</v>
      </c>
      <c r="D428" s="33">
        <f t="shared" si="37"/>
        <v>14727</v>
      </c>
      <c r="E428" s="33"/>
      <c r="F428" s="33">
        <f>F416+F422</f>
        <v>12828</v>
      </c>
      <c r="G428" s="33">
        <f t="shared" si="38"/>
        <v>15691</v>
      </c>
      <c r="H428" s="33">
        <f t="shared" si="38"/>
        <v>15666</v>
      </c>
    </row>
    <row r="429" spans="1:8" ht="12.75" customHeight="1">
      <c r="A429" s="10" t="s">
        <v>44</v>
      </c>
      <c r="B429" s="33">
        <f t="shared" si="37"/>
        <v>10656</v>
      </c>
      <c r="C429" s="33">
        <f t="shared" si="37"/>
        <v>8470</v>
      </c>
      <c r="D429" s="33">
        <f t="shared" si="37"/>
        <v>9650</v>
      </c>
      <c r="E429" s="105"/>
      <c r="F429" s="33">
        <f>F417+F423</f>
        <v>8124</v>
      </c>
      <c r="G429" s="33">
        <f t="shared" si="38"/>
        <v>10613</v>
      </c>
      <c r="H429" s="33">
        <f t="shared" si="38"/>
        <v>11324</v>
      </c>
    </row>
    <row r="430" spans="1:8" ht="12.75" customHeight="1">
      <c r="A430" s="106" t="s">
        <v>13</v>
      </c>
      <c r="B430" s="53">
        <f>B418+B424</f>
        <v>84</v>
      </c>
      <c r="C430" s="53">
        <f>C418+C424</f>
        <v>75</v>
      </c>
      <c r="D430" s="53">
        <f t="shared" si="37"/>
        <v>80</v>
      </c>
      <c r="E430" s="53"/>
      <c r="F430" s="53">
        <f>F418+F424</f>
        <v>55</v>
      </c>
      <c r="G430" s="53">
        <f t="shared" si="38"/>
        <v>100</v>
      </c>
      <c r="H430" s="53">
        <f t="shared" si="38"/>
        <v>112</v>
      </c>
    </row>
    <row r="431" spans="1:8" ht="12.75" customHeight="1">
      <c r="A431" s="107" t="s">
        <v>14</v>
      </c>
      <c r="B431" s="108">
        <f t="shared" si="37"/>
        <v>1600</v>
      </c>
      <c r="C431" s="108">
        <f t="shared" si="37"/>
        <v>1296</v>
      </c>
      <c r="D431" s="108">
        <f t="shared" si="37"/>
        <v>1259</v>
      </c>
      <c r="E431" s="108"/>
      <c r="F431" s="108">
        <f>F419+F425</f>
        <v>1166</v>
      </c>
      <c r="G431" s="108">
        <f t="shared" si="38"/>
        <v>1667</v>
      </c>
      <c r="H431" s="108">
        <f t="shared" si="38"/>
        <v>2093</v>
      </c>
    </row>
    <row r="432" spans="1:7" ht="12.75" customHeight="1">
      <c r="A432" s="79"/>
      <c r="B432" s="80"/>
      <c r="C432" s="80"/>
      <c r="D432" s="80"/>
      <c r="E432" s="109"/>
      <c r="F432" s="109"/>
      <c r="G432" s="109"/>
    </row>
    <row r="433" spans="1:7" ht="12.75" customHeight="1">
      <c r="A433" s="110"/>
      <c r="B433" s="109"/>
      <c r="C433" s="109"/>
      <c r="D433" s="109"/>
      <c r="E433" s="109"/>
      <c r="F433" s="109"/>
      <c r="G433" s="109"/>
    </row>
    <row r="434" spans="1:5" ht="12.75" customHeight="1">
      <c r="A434" s="58"/>
      <c r="B434" s="59"/>
      <c r="C434" s="59"/>
      <c r="D434" s="59"/>
      <c r="E434" s="59"/>
    </row>
    <row r="435" spans="1:5" ht="12.75" customHeight="1">
      <c r="A435" s="2" t="s">
        <v>64</v>
      </c>
      <c r="B435" s="58"/>
      <c r="C435" s="58"/>
      <c r="D435" s="58"/>
      <c r="E435" s="58"/>
    </row>
    <row r="436" spans="1:8" ht="30" customHeight="1">
      <c r="A436" s="44" t="s">
        <v>110</v>
      </c>
      <c r="B436" s="44"/>
      <c r="C436" s="44"/>
      <c r="D436" s="44"/>
      <c r="E436" s="44"/>
      <c r="F436" s="44"/>
      <c r="G436" s="44"/>
      <c r="H436" s="44"/>
    </row>
    <row r="437" spans="1:8" ht="15.75" customHeight="1">
      <c r="A437" s="51"/>
      <c r="B437" s="7" t="s">
        <v>3</v>
      </c>
      <c r="C437" s="7" t="s">
        <v>4</v>
      </c>
      <c r="D437" s="7" t="s">
        <v>5</v>
      </c>
      <c r="E437" s="52"/>
      <c r="F437" s="7" t="s">
        <v>6</v>
      </c>
      <c r="G437" s="7" t="s">
        <v>7</v>
      </c>
      <c r="H437" s="7" t="s">
        <v>8</v>
      </c>
    </row>
    <row r="438" spans="1:8" ht="16.5" customHeight="1">
      <c r="A438" s="32" t="s">
        <v>17</v>
      </c>
      <c r="B438" s="10"/>
      <c r="C438" s="10"/>
      <c r="D438" s="10"/>
      <c r="E438" s="10"/>
      <c r="F438" s="10"/>
      <c r="G438" s="10"/>
      <c r="H438" s="10"/>
    </row>
    <row r="439" spans="1:8" ht="12.75" customHeight="1">
      <c r="A439" s="10" t="s">
        <v>43</v>
      </c>
      <c r="B439" s="83">
        <v>513.778</v>
      </c>
      <c r="C439" s="83">
        <v>374.619</v>
      </c>
      <c r="D439" s="83">
        <v>482.993</v>
      </c>
      <c r="E439" s="83"/>
      <c r="F439" s="83">
        <v>364.86</v>
      </c>
      <c r="G439" s="83">
        <v>509.077288211</v>
      </c>
      <c r="H439" s="83">
        <v>443.648449522</v>
      </c>
    </row>
    <row r="440" spans="1:8" ht="12.75" customHeight="1">
      <c r="A440" s="9" t="s">
        <v>11</v>
      </c>
      <c r="B440" s="60">
        <v>47.072</v>
      </c>
      <c r="C440" s="60">
        <v>35.361</v>
      </c>
      <c r="D440" s="60">
        <v>45.004</v>
      </c>
      <c r="E440" s="33"/>
      <c r="F440" s="60">
        <v>34.469</v>
      </c>
      <c r="G440" s="60">
        <v>48.555663222</v>
      </c>
      <c r="H440" s="60">
        <v>42.844219123</v>
      </c>
    </row>
    <row r="441" spans="1:8" ht="12.75" customHeight="1">
      <c r="A441" s="10" t="s">
        <v>44</v>
      </c>
      <c r="B441" s="83">
        <v>48.013</v>
      </c>
      <c r="C441" s="83">
        <v>34.368</v>
      </c>
      <c r="D441" s="83">
        <v>44.493</v>
      </c>
      <c r="E441" s="83"/>
      <c r="F441" s="83">
        <v>33.202</v>
      </c>
      <c r="G441" s="83">
        <v>48.470537453</v>
      </c>
      <c r="H441" s="83">
        <v>44.598512024</v>
      </c>
    </row>
    <row r="442" spans="1:8" ht="12.75" customHeight="1">
      <c r="A442" s="10" t="s">
        <v>13</v>
      </c>
      <c r="B442" s="83">
        <v>0.323</v>
      </c>
      <c r="C442" s="83">
        <v>0.147</v>
      </c>
      <c r="D442" s="83">
        <v>0.255</v>
      </c>
      <c r="E442" s="83"/>
      <c r="F442" s="83">
        <v>0.135</v>
      </c>
      <c r="G442" s="83">
        <v>0.282597936</v>
      </c>
      <c r="H442" s="83">
        <v>0.274655934</v>
      </c>
    </row>
    <row r="443" spans="1:8" ht="12.75" customHeight="1">
      <c r="A443" s="10" t="s">
        <v>14</v>
      </c>
      <c r="B443" s="83">
        <v>8.492</v>
      </c>
      <c r="C443" s="83">
        <v>6.32</v>
      </c>
      <c r="D443" s="83">
        <v>6.772</v>
      </c>
      <c r="E443" s="83"/>
      <c r="F443" s="83">
        <v>5.46</v>
      </c>
      <c r="G443" s="83">
        <v>8.283378</v>
      </c>
      <c r="H443" s="83">
        <v>8.615223909</v>
      </c>
    </row>
    <row r="444" spans="1:8" ht="16.5" customHeight="1">
      <c r="A444" s="32" t="s">
        <v>18</v>
      </c>
      <c r="B444" s="84"/>
      <c r="C444" s="84"/>
      <c r="D444" s="83"/>
      <c r="E444" s="83"/>
      <c r="F444" s="83"/>
      <c r="G444" s="84"/>
      <c r="H444" s="84"/>
    </row>
    <row r="445" spans="1:8" ht="12.75" customHeight="1">
      <c r="A445" s="10" t="s">
        <v>43</v>
      </c>
      <c r="B445" s="83">
        <v>164.038</v>
      </c>
      <c r="C445" s="83">
        <v>100.558</v>
      </c>
      <c r="D445" s="83">
        <v>140.018</v>
      </c>
      <c r="E445" s="83"/>
      <c r="F445" s="83">
        <v>100.174</v>
      </c>
      <c r="G445" s="83">
        <v>170.014890421</v>
      </c>
      <c r="H445" s="83">
        <v>158.229931544</v>
      </c>
    </row>
    <row r="446" spans="1:8" ht="12.75" customHeight="1">
      <c r="A446" s="9" t="s">
        <v>11</v>
      </c>
      <c r="B446" s="60">
        <v>7.339</v>
      </c>
      <c r="C446" s="60">
        <v>5.012</v>
      </c>
      <c r="D446" s="60">
        <v>6.14</v>
      </c>
      <c r="E446" s="33"/>
      <c r="F446" s="60">
        <v>4.614</v>
      </c>
      <c r="G446" s="60">
        <v>7.241009693</v>
      </c>
      <c r="H446" s="60">
        <v>7.237780313</v>
      </c>
    </row>
    <row r="447" spans="1:9" ht="12.75" customHeight="1">
      <c r="A447" s="10" t="s">
        <v>44</v>
      </c>
      <c r="B447" s="83">
        <v>21.633</v>
      </c>
      <c r="C447" s="83">
        <v>13.8</v>
      </c>
      <c r="D447" s="83">
        <v>19.423</v>
      </c>
      <c r="E447" s="83"/>
      <c r="F447" s="83">
        <v>13.462</v>
      </c>
      <c r="G447" s="83">
        <v>23.871580532</v>
      </c>
      <c r="H447" s="83">
        <v>23.737031329</v>
      </c>
      <c r="I447" s="23"/>
    </row>
    <row r="448" spans="1:8" ht="12.75" customHeight="1">
      <c r="A448" s="10" t="s">
        <v>13</v>
      </c>
      <c r="B448" s="83">
        <v>0.147</v>
      </c>
      <c r="C448" s="83">
        <v>0.168</v>
      </c>
      <c r="D448" s="83">
        <v>0.189</v>
      </c>
      <c r="E448" s="83"/>
      <c r="F448" s="83">
        <v>0.127</v>
      </c>
      <c r="G448" s="83">
        <v>0.258645</v>
      </c>
      <c r="H448" s="83">
        <v>0.265372921</v>
      </c>
    </row>
    <row r="449" spans="1:8" ht="12.75" customHeight="1">
      <c r="A449" s="10" t="s">
        <v>14</v>
      </c>
      <c r="B449" s="83">
        <v>3.647</v>
      </c>
      <c r="C449" s="83">
        <v>2.395</v>
      </c>
      <c r="D449" s="83">
        <v>2.965</v>
      </c>
      <c r="E449" s="83"/>
      <c r="F449" s="83">
        <v>2.415</v>
      </c>
      <c r="G449" s="83">
        <v>5.031426758</v>
      </c>
      <c r="H449" s="83">
        <v>6.502128909</v>
      </c>
    </row>
    <row r="450" spans="1:8" ht="16.5" customHeight="1">
      <c r="A450" s="32" t="s">
        <v>19</v>
      </c>
      <c r="B450" s="83"/>
      <c r="C450" s="83"/>
      <c r="D450" s="84"/>
      <c r="E450" s="83"/>
      <c r="F450" s="84"/>
      <c r="G450" s="84"/>
      <c r="H450" s="84"/>
    </row>
    <row r="451" spans="1:8" ht="12.75" customHeight="1">
      <c r="A451" s="10" t="s">
        <v>43</v>
      </c>
      <c r="B451" s="83">
        <f aca="true" t="shared" si="39" ref="B451:D455">B439+B445</f>
        <v>677.816</v>
      </c>
      <c r="C451" s="83">
        <f t="shared" si="39"/>
        <v>475.177</v>
      </c>
      <c r="D451" s="83">
        <f t="shared" si="39"/>
        <v>623.011</v>
      </c>
      <c r="E451" s="83"/>
      <c r="F451" s="83">
        <f>F439+F445</f>
        <v>465.034</v>
      </c>
      <c r="G451" s="83">
        <f aca="true" t="shared" si="40" ref="G451:H454">G439+G445</f>
        <v>679.092178632</v>
      </c>
      <c r="H451" s="83">
        <f t="shared" si="40"/>
        <v>601.878381066</v>
      </c>
    </row>
    <row r="452" spans="1:8" ht="12.75" customHeight="1">
      <c r="A452" s="9" t="s">
        <v>11</v>
      </c>
      <c r="B452" s="83">
        <f t="shared" si="39"/>
        <v>54.411</v>
      </c>
      <c r="C452" s="83">
        <f t="shared" si="39"/>
        <v>40.373</v>
      </c>
      <c r="D452" s="83">
        <f t="shared" si="39"/>
        <v>51.144</v>
      </c>
      <c r="E452" s="33"/>
      <c r="F452" s="83">
        <f>F440+F446</f>
        <v>39.083</v>
      </c>
      <c r="G452" s="83">
        <f t="shared" si="40"/>
        <v>55.796672915</v>
      </c>
      <c r="H452" s="83">
        <f t="shared" si="40"/>
        <v>50.081999436000004</v>
      </c>
    </row>
    <row r="453" spans="1:8" ht="12.75" customHeight="1">
      <c r="A453" s="10" t="s">
        <v>44</v>
      </c>
      <c r="B453" s="83">
        <f t="shared" si="39"/>
        <v>69.646</v>
      </c>
      <c r="C453" s="83">
        <f t="shared" si="39"/>
        <v>48.168000000000006</v>
      </c>
      <c r="D453" s="83">
        <f t="shared" si="39"/>
        <v>63.916</v>
      </c>
      <c r="E453" s="86"/>
      <c r="F453" s="83">
        <f>F441+F447</f>
        <v>46.664</v>
      </c>
      <c r="G453" s="83">
        <f t="shared" si="40"/>
        <v>72.342117985</v>
      </c>
      <c r="H453" s="83">
        <f t="shared" si="40"/>
        <v>68.335543353</v>
      </c>
    </row>
    <row r="454" spans="1:8" ht="12.75" customHeight="1">
      <c r="A454" s="106" t="s">
        <v>13</v>
      </c>
      <c r="B454" s="86">
        <f t="shared" si="39"/>
        <v>0.47</v>
      </c>
      <c r="C454" s="86">
        <f t="shared" si="39"/>
        <v>0.315</v>
      </c>
      <c r="D454" s="86">
        <f t="shared" si="39"/>
        <v>0.444</v>
      </c>
      <c r="E454" s="86"/>
      <c r="F454" s="86">
        <f>F442+F448</f>
        <v>0.262</v>
      </c>
      <c r="G454" s="86">
        <f t="shared" si="40"/>
        <v>0.541242936</v>
      </c>
      <c r="H454" s="86">
        <f t="shared" si="40"/>
        <v>0.540028855</v>
      </c>
    </row>
    <row r="455" spans="1:8" ht="12.75" customHeight="1">
      <c r="A455" s="29" t="s">
        <v>14</v>
      </c>
      <c r="B455" s="16">
        <f t="shared" si="39"/>
        <v>12.139000000000001</v>
      </c>
      <c r="C455" s="16">
        <f t="shared" si="39"/>
        <v>8.715</v>
      </c>
      <c r="D455" s="16">
        <f t="shared" si="39"/>
        <v>9.737</v>
      </c>
      <c r="E455" s="16"/>
      <c r="F455" s="16">
        <f>F443+F449</f>
        <v>7.875</v>
      </c>
      <c r="G455" s="16">
        <f>G443+G449</f>
        <v>13.314804758000001</v>
      </c>
      <c r="H455" s="16">
        <f>H443+H449</f>
        <v>15.117352817999999</v>
      </c>
    </row>
    <row r="456" spans="1:8" ht="36" customHeight="1">
      <c r="A456" s="103" t="s">
        <v>48</v>
      </c>
      <c r="B456" s="103"/>
      <c r="C456" s="103"/>
      <c r="D456" s="103"/>
      <c r="E456" s="103"/>
      <c r="F456" s="103"/>
      <c r="G456" s="103"/>
      <c r="H456" s="103"/>
    </row>
    <row r="457" spans="1:5" ht="12.75" customHeight="1">
      <c r="A457" s="79"/>
      <c r="B457" s="80"/>
      <c r="C457" s="80"/>
      <c r="D457" s="80"/>
      <c r="E457" s="3"/>
    </row>
    <row r="458" spans="1:5" ht="12.75">
      <c r="A458" s="42"/>
      <c r="B458" s="3"/>
      <c r="C458" s="3"/>
      <c r="D458" s="3"/>
      <c r="E458" s="3"/>
    </row>
    <row r="459" spans="1:5" ht="12.75" customHeight="1">
      <c r="A459" s="42"/>
      <c r="B459" s="3"/>
      <c r="C459" s="3"/>
      <c r="D459" s="3"/>
      <c r="E459" s="3"/>
    </row>
    <row r="460" ht="12.75" customHeight="1">
      <c r="A460" s="2" t="s">
        <v>65</v>
      </c>
    </row>
    <row r="461" spans="1:9" ht="12.75" customHeight="1">
      <c r="A461" s="24" t="s">
        <v>111</v>
      </c>
      <c r="B461" s="24"/>
      <c r="C461" s="24"/>
      <c r="D461" s="24"/>
      <c r="E461" s="24"/>
      <c r="F461" s="24"/>
      <c r="G461" s="24"/>
      <c r="H461" s="24"/>
      <c r="I461" s="24"/>
    </row>
    <row r="462" spans="1:8" ht="15.75" customHeight="1">
      <c r="A462" s="26"/>
      <c r="B462" s="28" t="s">
        <v>7</v>
      </c>
      <c r="C462" s="28"/>
      <c r="D462" s="27"/>
      <c r="E462" s="27"/>
      <c r="F462" s="82" t="s">
        <v>8</v>
      </c>
      <c r="G462" s="27"/>
      <c r="H462" s="27"/>
    </row>
    <row r="463" spans="1:8" ht="15.75" customHeight="1">
      <c r="A463" s="29"/>
      <c r="B463" s="30" t="s">
        <v>17</v>
      </c>
      <c r="C463" s="30" t="s">
        <v>18</v>
      </c>
      <c r="D463" s="31" t="s">
        <v>19</v>
      </c>
      <c r="E463" s="31"/>
      <c r="F463" s="30" t="s">
        <v>17</v>
      </c>
      <c r="G463" s="30" t="s">
        <v>18</v>
      </c>
      <c r="H463" s="31" t="s">
        <v>19</v>
      </c>
    </row>
    <row r="464" spans="1:8" ht="16.5" customHeight="1">
      <c r="A464" s="32" t="s">
        <v>35</v>
      </c>
      <c r="B464" s="10"/>
      <c r="C464" s="10"/>
      <c r="D464" s="33"/>
      <c r="E464" s="33"/>
      <c r="F464" s="33"/>
      <c r="G464" s="33"/>
      <c r="H464" s="10"/>
    </row>
    <row r="465" spans="1:8" ht="12.75" customHeight="1">
      <c r="A465" s="10" t="s">
        <v>43</v>
      </c>
      <c r="B465" s="33">
        <f>2+5238</f>
        <v>5240</v>
      </c>
      <c r="C465" s="33">
        <v>2532</v>
      </c>
      <c r="D465" s="33">
        <f>B465+C465</f>
        <v>7772</v>
      </c>
      <c r="E465" s="34"/>
      <c r="F465" s="33">
        <f>145+5292</f>
        <v>5437</v>
      </c>
      <c r="G465" s="33">
        <f>80+2649</f>
        <v>2729</v>
      </c>
      <c r="H465" s="33">
        <f>F465+G465</f>
        <v>8166</v>
      </c>
    </row>
    <row r="466" spans="1:8" ht="12.75" customHeight="1">
      <c r="A466" s="9" t="s">
        <v>11</v>
      </c>
      <c r="B466" s="33">
        <f>1+3223</f>
        <v>3224</v>
      </c>
      <c r="C466" s="33">
        <v>446</v>
      </c>
      <c r="D466" s="33">
        <f aca="true" t="shared" si="41" ref="D466:D499">B466+C466</f>
        <v>3670</v>
      </c>
      <c r="E466" s="34"/>
      <c r="F466" s="33">
        <f>68+3370</f>
        <v>3438</v>
      </c>
      <c r="G466" s="33">
        <f>9+552</f>
        <v>561</v>
      </c>
      <c r="H466" s="35">
        <f aca="true" t="shared" si="42" ref="H466:H502">F466+G466</f>
        <v>3999</v>
      </c>
    </row>
    <row r="467" spans="1:8" ht="12.75" customHeight="1">
      <c r="A467" s="10" t="s">
        <v>44</v>
      </c>
      <c r="B467" s="33">
        <v>2498</v>
      </c>
      <c r="C467" s="33">
        <v>1579</v>
      </c>
      <c r="D467" s="33">
        <f t="shared" si="41"/>
        <v>4077</v>
      </c>
      <c r="E467" s="34"/>
      <c r="F467" s="33">
        <f>106+2599</f>
        <v>2705</v>
      </c>
      <c r="G467" s="33">
        <f>54+1687</f>
        <v>1741</v>
      </c>
      <c r="H467" s="33">
        <f t="shared" si="42"/>
        <v>4446</v>
      </c>
    </row>
    <row r="468" spans="1:8" ht="12.75" customHeight="1">
      <c r="A468" s="10" t="s">
        <v>13</v>
      </c>
      <c r="B468" s="33">
        <v>22</v>
      </c>
      <c r="C468" s="33">
        <v>13</v>
      </c>
      <c r="D468" s="33">
        <f t="shared" si="41"/>
        <v>35</v>
      </c>
      <c r="E468" s="34"/>
      <c r="F468" s="33">
        <v>25</v>
      </c>
      <c r="G468" s="33">
        <v>8</v>
      </c>
      <c r="H468" s="33">
        <f t="shared" si="42"/>
        <v>33</v>
      </c>
    </row>
    <row r="469" spans="1:8" ht="12.75" customHeight="1">
      <c r="A469" s="10" t="s">
        <v>14</v>
      </c>
      <c r="B469" s="33">
        <v>203</v>
      </c>
      <c r="C469" s="33">
        <v>190</v>
      </c>
      <c r="D469" s="33">
        <f t="shared" si="41"/>
        <v>393</v>
      </c>
      <c r="E469" s="34"/>
      <c r="F469" s="33">
        <f>2+279</f>
        <v>281</v>
      </c>
      <c r="G469" s="33">
        <v>316</v>
      </c>
      <c r="H469" s="33">
        <f t="shared" si="42"/>
        <v>597</v>
      </c>
    </row>
    <row r="470" spans="1:8" ht="16.5" customHeight="1">
      <c r="A470" s="32" t="s">
        <v>36</v>
      </c>
      <c r="B470" s="34"/>
      <c r="C470" s="34"/>
      <c r="D470" s="33"/>
      <c r="E470" s="34"/>
      <c r="F470" s="34"/>
      <c r="G470" s="34"/>
      <c r="H470" s="33"/>
    </row>
    <row r="471" spans="1:8" ht="12.75" customHeight="1">
      <c r="A471" s="10" t="s">
        <v>43</v>
      </c>
      <c r="B471" s="33">
        <v>4203</v>
      </c>
      <c r="C471" s="33">
        <v>1361</v>
      </c>
      <c r="D471" s="33">
        <f t="shared" si="41"/>
        <v>5564</v>
      </c>
      <c r="E471" s="34"/>
      <c r="F471" s="33">
        <v>4105</v>
      </c>
      <c r="G471" s="33">
        <v>1426</v>
      </c>
      <c r="H471" s="33">
        <f t="shared" si="42"/>
        <v>5531</v>
      </c>
    </row>
    <row r="472" spans="1:8" ht="12.75" customHeight="1">
      <c r="A472" s="9" t="s">
        <v>11</v>
      </c>
      <c r="B472" s="33">
        <v>3341</v>
      </c>
      <c r="C472" s="33">
        <v>519</v>
      </c>
      <c r="D472" s="33">
        <f t="shared" si="41"/>
        <v>3860</v>
      </c>
      <c r="E472" s="34"/>
      <c r="F472" s="33">
        <v>3315</v>
      </c>
      <c r="G472" s="33">
        <v>572</v>
      </c>
      <c r="H472" s="33">
        <f t="shared" si="42"/>
        <v>3887</v>
      </c>
    </row>
    <row r="473" spans="1:8" ht="12.75" customHeight="1">
      <c r="A473" s="10" t="s">
        <v>44</v>
      </c>
      <c r="B473" s="33">
        <v>1449</v>
      </c>
      <c r="C473" s="33">
        <v>759</v>
      </c>
      <c r="D473" s="33">
        <f t="shared" si="41"/>
        <v>2208</v>
      </c>
      <c r="E473" s="34"/>
      <c r="F473" s="33">
        <v>1473</v>
      </c>
      <c r="G473" s="33">
        <v>854</v>
      </c>
      <c r="H473" s="33">
        <f t="shared" si="42"/>
        <v>2327</v>
      </c>
    </row>
    <row r="474" spans="1:8" ht="12.75" customHeight="1">
      <c r="A474" s="10" t="s">
        <v>13</v>
      </c>
      <c r="B474" s="33">
        <v>6</v>
      </c>
      <c r="C474" s="33">
        <v>10</v>
      </c>
      <c r="D474" s="33">
        <f t="shared" si="41"/>
        <v>16</v>
      </c>
      <c r="E474" s="34"/>
      <c r="F474" s="33">
        <v>8</v>
      </c>
      <c r="G474" s="33">
        <v>9</v>
      </c>
      <c r="H474" s="33">
        <f t="shared" si="42"/>
        <v>17</v>
      </c>
    </row>
    <row r="475" spans="1:8" ht="12.75" customHeight="1">
      <c r="A475" s="10" t="s">
        <v>14</v>
      </c>
      <c r="B475" s="33">
        <v>187</v>
      </c>
      <c r="C475" s="33">
        <v>151</v>
      </c>
      <c r="D475" s="33">
        <f t="shared" si="41"/>
        <v>338</v>
      </c>
      <c r="E475" s="34"/>
      <c r="F475" s="33">
        <v>224</v>
      </c>
      <c r="G475" s="33">
        <v>194</v>
      </c>
      <c r="H475" s="33">
        <f t="shared" si="42"/>
        <v>418</v>
      </c>
    </row>
    <row r="476" spans="1:8" ht="16.5" customHeight="1">
      <c r="A476" s="32" t="s">
        <v>37</v>
      </c>
      <c r="B476" s="34"/>
      <c r="C476" s="34"/>
      <c r="D476" s="33"/>
      <c r="E476" s="34"/>
      <c r="F476" s="34"/>
      <c r="G476" s="34"/>
      <c r="H476" s="33"/>
    </row>
    <row r="477" spans="1:8" ht="12.75" customHeight="1">
      <c r="A477" s="10" t="s">
        <v>43</v>
      </c>
      <c r="B477" s="33">
        <v>3958</v>
      </c>
      <c r="C477" s="33">
        <v>1015</v>
      </c>
      <c r="D477" s="33">
        <f t="shared" si="41"/>
        <v>4973</v>
      </c>
      <c r="E477" s="34"/>
      <c r="F477" s="33">
        <v>3718</v>
      </c>
      <c r="G477" s="33">
        <v>1042</v>
      </c>
      <c r="H477" s="33">
        <f t="shared" si="42"/>
        <v>4760</v>
      </c>
    </row>
    <row r="478" spans="1:8" ht="12.75" customHeight="1">
      <c r="A478" s="9" t="s">
        <v>11</v>
      </c>
      <c r="B478" s="33">
        <v>3388</v>
      </c>
      <c r="C478" s="33">
        <v>522</v>
      </c>
      <c r="D478" s="33">
        <f t="shared" si="41"/>
        <v>3910</v>
      </c>
      <c r="E478" s="34"/>
      <c r="F478" s="33">
        <v>3210</v>
      </c>
      <c r="G478" s="33">
        <v>566</v>
      </c>
      <c r="H478" s="33">
        <f t="shared" si="42"/>
        <v>3776</v>
      </c>
    </row>
    <row r="479" spans="1:8" ht="12.75" customHeight="1">
      <c r="A479" s="10" t="s">
        <v>44</v>
      </c>
      <c r="B479" s="33">
        <v>1327</v>
      </c>
      <c r="C479" s="33">
        <v>511</v>
      </c>
      <c r="D479" s="33">
        <f t="shared" si="41"/>
        <v>1838</v>
      </c>
      <c r="E479" s="34"/>
      <c r="F479" s="33">
        <v>1343</v>
      </c>
      <c r="G479" s="33">
        <v>585</v>
      </c>
      <c r="H479" s="33">
        <f t="shared" si="42"/>
        <v>1928</v>
      </c>
    </row>
    <row r="480" spans="1:8" ht="12.75" customHeight="1">
      <c r="A480" s="10" t="s">
        <v>13</v>
      </c>
      <c r="B480" s="33">
        <v>6</v>
      </c>
      <c r="C480" s="33">
        <v>7</v>
      </c>
      <c r="D480" s="33">
        <f t="shared" si="41"/>
        <v>13</v>
      </c>
      <c r="E480" s="34"/>
      <c r="F480" s="33">
        <v>14</v>
      </c>
      <c r="G480" s="64">
        <v>13</v>
      </c>
      <c r="H480" s="33">
        <f>SUM(F480,G480)</f>
        <v>27</v>
      </c>
    </row>
    <row r="481" spans="1:8" ht="12.75" customHeight="1">
      <c r="A481" s="10" t="s">
        <v>14</v>
      </c>
      <c r="B481" s="33">
        <v>263</v>
      </c>
      <c r="C481" s="33">
        <v>145</v>
      </c>
      <c r="D481" s="33">
        <f t="shared" si="41"/>
        <v>408</v>
      </c>
      <c r="E481" s="34"/>
      <c r="F481" s="33">
        <v>265</v>
      </c>
      <c r="G481" s="33">
        <v>187</v>
      </c>
      <c r="H481" s="33">
        <f t="shared" si="42"/>
        <v>452</v>
      </c>
    </row>
    <row r="482" spans="1:8" ht="16.5" customHeight="1">
      <c r="A482" s="32" t="s">
        <v>38</v>
      </c>
      <c r="B482" s="34"/>
      <c r="C482" s="34"/>
      <c r="D482" s="33"/>
      <c r="E482" s="34"/>
      <c r="F482" s="34"/>
      <c r="G482" s="34"/>
      <c r="H482" s="33"/>
    </row>
    <row r="483" spans="1:8" ht="12.75" customHeight="1">
      <c r="A483" s="10" t="s">
        <v>43</v>
      </c>
      <c r="B483" s="33">
        <v>2762</v>
      </c>
      <c r="C483" s="33">
        <v>731</v>
      </c>
      <c r="D483" s="33">
        <f t="shared" si="41"/>
        <v>3493</v>
      </c>
      <c r="E483" s="34"/>
      <c r="F483" s="33">
        <v>2668</v>
      </c>
      <c r="G483" s="33">
        <v>691</v>
      </c>
      <c r="H483" s="33">
        <f t="shared" si="42"/>
        <v>3359</v>
      </c>
    </row>
    <row r="484" spans="1:8" ht="12.75" customHeight="1">
      <c r="A484" s="9" t="s">
        <v>11</v>
      </c>
      <c r="B484" s="33">
        <v>2227</v>
      </c>
      <c r="C484" s="33">
        <v>397</v>
      </c>
      <c r="D484" s="33">
        <f t="shared" si="41"/>
        <v>2624</v>
      </c>
      <c r="E484" s="34"/>
      <c r="F484" s="33">
        <v>2112</v>
      </c>
      <c r="G484" s="33">
        <v>381</v>
      </c>
      <c r="H484" s="33">
        <f t="shared" si="42"/>
        <v>2493</v>
      </c>
    </row>
    <row r="485" spans="1:8" ht="12.75" customHeight="1">
      <c r="A485" s="10" t="s">
        <v>44</v>
      </c>
      <c r="B485" s="33">
        <v>970</v>
      </c>
      <c r="C485" s="33">
        <v>370</v>
      </c>
      <c r="D485" s="33">
        <f t="shared" si="41"/>
        <v>1340</v>
      </c>
      <c r="E485" s="34"/>
      <c r="F485" s="33">
        <v>1006</v>
      </c>
      <c r="G485" s="33">
        <v>375</v>
      </c>
      <c r="H485" s="33">
        <f t="shared" si="42"/>
        <v>1381</v>
      </c>
    </row>
    <row r="486" spans="1:8" ht="12.75" customHeight="1">
      <c r="A486" s="10" t="s">
        <v>13</v>
      </c>
      <c r="B486" s="33">
        <v>4</v>
      </c>
      <c r="C486" s="33">
        <v>11</v>
      </c>
      <c r="D486" s="33">
        <f t="shared" si="41"/>
        <v>15</v>
      </c>
      <c r="E486" s="34"/>
      <c r="F486" s="33">
        <v>5</v>
      </c>
      <c r="G486" s="33">
        <v>7</v>
      </c>
      <c r="H486" s="33">
        <f t="shared" si="42"/>
        <v>12</v>
      </c>
    </row>
    <row r="487" spans="1:8" ht="12.75" customHeight="1">
      <c r="A487" s="10" t="s">
        <v>14</v>
      </c>
      <c r="B487" s="33">
        <v>221</v>
      </c>
      <c r="C487" s="33">
        <v>84</v>
      </c>
      <c r="D487" s="33">
        <f t="shared" si="41"/>
        <v>305</v>
      </c>
      <c r="E487" s="34"/>
      <c r="F487" s="33">
        <v>230</v>
      </c>
      <c r="G487" s="33">
        <v>118</v>
      </c>
      <c r="H487" s="33">
        <f t="shared" si="42"/>
        <v>348</v>
      </c>
    </row>
    <row r="488" spans="1:8" ht="16.5" customHeight="1">
      <c r="A488" s="32" t="s">
        <v>39</v>
      </c>
      <c r="B488" s="34"/>
      <c r="C488" s="34"/>
      <c r="D488" s="33"/>
      <c r="E488" s="34"/>
      <c r="F488" s="34"/>
      <c r="G488" s="34"/>
      <c r="H488" s="33"/>
    </row>
    <row r="489" spans="1:8" ht="12.75" customHeight="1">
      <c r="A489" s="10" t="s">
        <v>43</v>
      </c>
      <c r="B489" s="33">
        <v>1671</v>
      </c>
      <c r="C489" s="33">
        <v>457</v>
      </c>
      <c r="D489" s="33">
        <f t="shared" si="41"/>
        <v>2128</v>
      </c>
      <c r="E489" s="34"/>
      <c r="F489" s="33">
        <v>1592</v>
      </c>
      <c r="G489" s="33">
        <v>476</v>
      </c>
      <c r="H489" s="33">
        <f t="shared" si="42"/>
        <v>2068</v>
      </c>
    </row>
    <row r="490" spans="1:8" ht="12.75" customHeight="1">
      <c r="A490" s="9" t="s">
        <v>11</v>
      </c>
      <c r="B490" s="33">
        <v>1069</v>
      </c>
      <c r="C490" s="33">
        <v>213</v>
      </c>
      <c r="D490" s="33">
        <f t="shared" si="41"/>
        <v>1282</v>
      </c>
      <c r="E490" s="34"/>
      <c r="F490" s="33">
        <v>984</v>
      </c>
      <c r="G490" s="33">
        <v>234</v>
      </c>
      <c r="H490" s="33">
        <f t="shared" si="42"/>
        <v>1218</v>
      </c>
    </row>
    <row r="491" spans="1:8" ht="12.75" customHeight="1">
      <c r="A491" s="10" t="s">
        <v>44</v>
      </c>
      <c r="B491" s="33">
        <v>601</v>
      </c>
      <c r="C491" s="33">
        <v>219</v>
      </c>
      <c r="D491" s="33">
        <f t="shared" si="41"/>
        <v>820</v>
      </c>
      <c r="E491" s="34"/>
      <c r="F491" s="33">
        <v>640</v>
      </c>
      <c r="G491" s="33">
        <v>254</v>
      </c>
      <c r="H491" s="33">
        <f>F491+G491</f>
        <v>894</v>
      </c>
    </row>
    <row r="492" spans="1:8" ht="12.75" customHeight="1">
      <c r="A492" s="10" t="s">
        <v>13</v>
      </c>
      <c r="B492" s="33">
        <v>13</v>
      </c>
      <c r="C492" s="33">
        <v>4</v>
      </c>
      <c r="D492" s="33">
        <f t="shared" si="41"/>
        <v>17</v>
      </c>
      <c r="E492" s="34"/>
      <c r="F492" s="33">
        <v>10</v>
      </c>
      <c r="G492" s="64">
        <v>6</v>
      </c>
      <c r="H492" s="33">
        <f>SUM(F492,G492)</f>
        <v>16</v>
      </c>
    </row>
    <row r="493" spans="1:8" ht="12.75" customHeight="1">
      <c r="A493" s="10" t="s">
        <v>14</v>
      </c>
      <c r="B493" s="33">
        <v>126</v>
      </c>
      <c r="C493" s="33">
        <v>46</v>
      </c>
      <c r="D493" s="33">
        <f t="shared" si="41"/>
        <v>172</v>
      </c>
      <c r="E493" s="34"/>
      <c r="F493" s="33">
        <v>147</v>
      </c>
      <c r="G493" s="33">
        <v>66</v>
      </c>
      <c r="H493" s="33">
        <f t="shared" si="42"/>
        <v>213</v>
      </c>
    </row>
    <row r="494" spans="1:8" ht="16.5" customHeight="1">
      <c r="A494" s="32" t="s">
        <v>40</v>
      </c>
      <c r="B494" s="34"/>
      <c r="C494" s="34"/>
      <c r="D494" s="33"/>
      <c r="E494" s="34"/>
      <c r="F494" s="34"/>
      <c r="G494" s="34"/>
      <c r="H494" s="33"/>
    </row>
    <row r="495" spans="1:8" ht="12.75" customHeight="1">
      <c r="A495" s="10" t="s">
        <v>43</v>
      </c>
      <c r="B495" s="33">
        <v>655</v>
      </c>
      <c r="C495" s="33">
        <v>236</v>
      </c>
      <c r="D495" s="33">
        <f t="shared" si="41"/>
        <v>891</v>
      </c>
      <c r="E495" s="34"/>
      <c r="F495" s="33">
        <v>631</v>
      </c>
      <c r="G495" s="33">
        <v>215</v>
      </c>
      <c r="H495" s="33">
        <f t="shared" si="42"/>
        <v>846</v>
      </c>
    </row>
    <row r="496" spans="1:8" ht="12.75" customHeight="1">
      <c r="A496" s="9" t="s">
        <v>11</v>
      </c>
      <c r="B496" s="33">
        <v>244</v>
      </c>
      <c r="C496" s="33">
        <v>101</v>
      </c>
      <c r="D496" s="33">
        <f t="shared" si="41"/>
        <v>345</v>
      </c>
      <c r="E496" s="34"/>
      <c r="F496" s="33">
        <v>201</v>
      </c>
      <c r="G496" s="33">
        <v>92</v>
      </c>
      <c r="H496" s="33">
        <f t="shared" si="42"/>
        <v>293</v>
      </c>
    </row>
    <row r="497" spans="1:8" ht="12.75" customHeight="1">
      <c r="A497" s="10" t="s">
        <v>44</v>
      </c>
      <c r="B497" s="33">
        <v>220</v>
      </c>
      <c r="C497" s="33">
        <v>110</v>
      </c>
      <c r="D497" s="33">
        <f t="shared" si="41"/>
        <v>330</v>
      </c>
      <c r="E497" s="34"/>
      <c r="F497" s="33">
        <v>239</v>
      </c>
      <c r="G497" s="33">
        <v>109</v>
      </c>
      <c r="H497" s="33">
        <f t="shared" si="42"/>
        <v>348</v>
      </c>
    </row>
    <row r="498" spans="1:8" ht="12.75" customHeight="1">
      <c r="A498" s="10" t="s">
        <v>13</v>
      </c>
      <c r="B498" s="64">
        <v>3</v>
      </c>
      <c r="C498" s="64" t="s">
        <v>45</v>
      </c>
      <c r="D498" s="33">
        <f>SUM(B498,C498)</f>
        <v>3</v>
      </c>
      <c r="E498" s="48"/>
      <c r="F498" s="64">
        <v>5</v>
      </c>
      <c r="G498" s="64" t="s">
        <v>45</v>
      </c>
      <c r="H498" s="33">
        <f>SUM(F498,G498)</f>
        <v>5</v>
      </c>
    </row>
    <row r="499" spans="1:8" ht="12.75" customHeight="1">
      <c r="A499" s="10" t="s">
        <v>14</v>
      </c>
      <c r="B499" s="33">
        <v>31</v>
      </c>
      <c r="C499" s="33">
        <v>20</v>
      </c>
      <c r="D499" s="33">
        <f t="shared" si="41"/>
        <v>51</v>
      </c>
      <c r="E499" s="34"/>
      <c r="F499" s="33">
        <v>44</v>
      </c>
      <c r="G499" s="33">
        <v>21</v>
      </c>
      <c r="H499" s="33">
        <f t="shared" si="42"/>
        <v>65</v>
      </c>
    </row>
    <row r="500" spans="1:8" ht="16.5" customHeight="1">
      <c r="A500" s="32" t="s">
        <v>19</v>
      </c>
      <c r="B500" s="34"/>
      <c r="C500" s="34"/>
      <c r="D500" s="33"/>
      <c r="E500" s="34"/>
      <c r="F500" s="34"/>
      <c r="G500" s="34"/>
      <c r="H500" s="33"/>
    </row>
    <row r="501" spans="1:8" ht="12.75" customHeight="1">
      <c r="A501" s="10" t="s">
        <v>43</v>
      </c>
      <c r="B501" s="33">
        <f aca="true" t="shared" si="43" ref="B501:C503">B465+B471+B477+B483+B489+B495</f>
        <v>18489</v>
      </c>
      <c r="C501" s="33">
        <f t="shared" si="43"/>
        <v>6332</v>
      </c>
      <c r="D501" s="33">
        <f>B501+C501</f>
        <v>24821</v>
      </c>
      <c r="E501" s="33"/>
      <c r="F501" s="33">
        <f aca="true" t="shared" si="44" ref="F501:G503">F465+F471+F477+F483+F489+F495</f>
        <v>18151</v>
      </c>
      <c r="G501" s="33">
        <f t="shared" si="44"/>
        <v>6579</v>
      </c>
      <c r="H501" s="33">
        <f t="shared" si="42"/>
        <v>24730</v>
      </c>
    </row>
    <row r="502" spans="1:8" ht="12.75" customHeight="1">
      <c r="A502" s="9" t="s">
        <v>11</v>
      </c>
      <c r="B502" s="33">
        <f t="shared" si="43"/>
        <v>13493</v>
      </c>
      <c r="C502" s="33">
        <f t="shared" si="43"/>
        <v>2198</v>
      </c>
      <c r="D502" s="33">
        <f>B502+C502</f>
        <v>15691</v>
      </c>
      <c r="E502" s="33"/>
      <c r="F502" s="33">
        <f t="shared" si="44"/>
        <v>13260</v>
      </c>
      <c r="G502" s="33">
        <f t="shared" si="44"/>
        <v>2406</v>
      </c>
      <c r="H502" s="33">
        <f t="shared" si="42"/>
        <v>15666</v>
      </c>
    </row>
    <row r="503" spans="1:8" ht="12.75" customHeight="1">
      <c r="A503" s="10" t="s">
        <v>44</v>
      </c>
      <c r="B503" s="53">
        <f t="shared" si="43"/>
        <v>7065</v>
      </c>
      <c r="C503" s="53">
        <f t="shared" si="43"/>
        <v>3548</v>
      </c>
      <c r="D503" s="33">
        <f>B503+C503</f>
        <v>10613</v>
      </c>
      <c r="E503" s="53"/>
      <c r="F503" s="33">
        <f t="shared" si="44"/>
        <v>7406</v>
      </c>
      <c r="G503" s="33">
        <f t="shared" si="44"/>
        <v>3918</v>
      </c>
      <c r="H503" s="33">
        <f>F503+G503</f>
        <v>11324</v>
      </c>
    </row>
    <row r="504" spans="1:8" ht="12.75" customHeight="1">
      <c r="A504" s="10" t="s">
        <v>13</v>
      </c>
      <c r="B504" s="89">
        <f>SUM(B468+B474+B480+B486+B492,B498)</f>
        <v>54</v>
      </c>
      <c r="C504" s="89">
        <f>SUM(C468+C474+C480+C486+C492,C498)</f>
        <v>45</v>
      </c>
      <c r="D504" s="33">
        <f>B504+C504</f>
        <v>99</v>
      </c>
      <c r="E504" s="105"/>
      <c r="F504" s="105">
        <f>SUM(F468+F474+F480+F486+F492,F498)</f>
        <v>67</v>
      </c>
      <c r="G504" s="105">
        <f>SUM(G468,G474,G480,G486,G492,G498)</f>
        <v>43</v>
      </c>
      <c r="H504" s="33">
        <f>F504+G504</f>
        <v>110</v>
      </c>
    </row>
    <row r="505" spans="1:8" ht="12.75" customHeight="1">
      <c r="A505" s="29" t="s">
        <v>14</v>
      </c>
      <c r="B505" s="37">
        <f>B469+B475+B481+B487+B493+B499</f>
        <v>1031</v>
      </c>
      <c r="C505" s="37">
        <f>C469+C475+C481+C487+C493+C499</f>
        <v>636</v>
      </c>
      <c r="D505" s="37">
        <f>D469+D475+D481+D487+D493+D499</f>
        <v>1667</v>
      </c>
      <c r="E505" s="37"/>
      <c r="F505" s="37">
        <f>F469+F475+F481+F487+F493+F499</f>
        <v>1191</v>
      </c>
      <c r="G505" s="37">
        <f>G469+G475+G481+G487+G493+G499</f>
        <v>902</v>
      </c>
      <c r="H505" s="37">
        <f>H469+H475+H481+H487+H493+H499</f>
        <v>2093</v>
      </c>
    </row>
    <row r="506" spans="1:8" ht="23.25" customHeight="1">
      <c r="A506" s="103" t="s">
        <v>66</v>
      </c>
      <c r="B506" s="103"/>
      <c r="C506" s="103"/>
      <c r="D506" s="103"/>
      <c r="E506" s="103"/>
      <c r="F506" s="103"/>
      <c r="G506" s="103"/>
      <c r="H506" s="103"/>
    </row>
    <row r="507" spans="1:5" ht="13.5" customHeight="1">
      <c r="A507" s="42"/>
      <c r="B507" s="3"/>
      <c r="C507" s="3"/>
      <c r="D507" s="3"/>
      <c r="E507" s="3"/>
    </row>
    <row r="508" spans="1:5" ht="13.5" customHeight="1">
      <c r="A508" s="2" t="s">
        <v>67</v>
      </c>
      <c r="B508" s="2"/>
      <c r="C508" s="2"/>
      <c r="D508" s="2"/>
      <c r="E508" s="2"/>
    </row>
    <row r="509" spans="1:8" ht="27" customHeight="1">
      <c r="A509" s="44" t="s">
        <v>112</v>
      </c>
      <c r="B509" s="44"/>
      <c r="C509" s="44"/>
      <c r="D509" s="44"/>
      <c r="E509" s="44"/>
      <c r="F509" s="44"/>
      <c r="G509" s="44"/>
      <c r="H509" s="44"/>
    </row>
    <row r="510" spans="1:8" ht="15.75" customHeight="1">
      <c r="A510" s="26"/>
      <c r="B510" s="28" t="s">
        <v>7</v>
      </c>
      <c r="C510" s="28"/>
      <c r="D510" s="27"/>
      <c r="E510" s="27"/>
      <c r="F510" s="82" t="s">
        <v>8</v>
      </c>
      <c r="G510" s="27"/>
      <c r="H510" s="27"/>
    </row>
    <row r="511" spans="1:8" ht="15.75" customHeight="1">
      <c r="A511" s="29"/>
      <c r="B511" s="30" t="s">
        <v>17</v>
      </c>
      <c r="C511" s="30" t="s">
        <v>18</v>
      </c>
      <c r="D511" s="31" t="s">
        <v>19</v>
      </c>
      <c r="E511" s="31"/>
      <c r="F511" s="30" t="s">
        <v>17</v>
      </c>
      <c r="G511" s="30" t="s">
        <v>18</v>
      </c>
      <c r="H511" s="31" t="s">
        <v>19</v>
      </c>
    </row>
    <row r="512" spans="1:8" ht="16.5" customHeight="1">
      <c r="A512" s="32" t="s">
        <v>35</v>
      </c>
      <c r="B512" s="10"/>
      <c r="C512" s="10"/>
      <c r="D512" s="10"/>
      <c r="E512" s="10"/>
      <c r="F512" s="10"/>
      <c r="G512" s="10"/>
      <c r="H512" s="10"/>
    </row>
    <row r="513" spans="1:8" ht="12.75" customHeight="1">
      <c r="A513" s="10" t="s">
        <v>43</v>
      </c>
      <c r="B513" s="11">
        <f>0.000001*(29877+144537026)</f>
        <v>144.566903</v>
      </c>
      <c r="C513" s="11">
        <v>66.9060619</v>
      </c>
      <c r="D513" s="11">
        <f>B513+C513</f>
        <v>211.4729649</v>
      </c>
      <c r="E513" s="47"/>
      <c r="F513" s="11">
        <f>0.000001*(365011+130441747)</f>
        <v>130.806758</v>
      </c>
      <c r="G513" s="11">
        <f>0.000001*(192729+64775845)</f>
        <v>64.968574</v>
      </c>
      <c r="H513" s="83">
        <f>F513+G513</f>
        <v>195.775332</v>
      </c>
    </row>
    <row r="514" spans="1:8" ht="12.75" customHeight="1">
      <c r="A514" s="9" t="s">
        <v>11</v>
      </c>
      <c r="B514" s="11">
        <f>0.000001*(4769+10345167)</f>
        <v>10.349936</v>
      </c>
      <c r="C514" s="11">
        <v>1.21396</v>
      </c>
      <c r="D514" s="11">
        <f aca="true" t="shared" si="45" ref="D514:D547">B514+C514</f>
        <v>11.563896</v>
      </c>
      <c r="E514" s="47"/>
      <c r="F514" s="11">
        <f>0.000001*(23261+9986845)</f>
        <v>10.010106</v>
      </c>
      <c r="G514" s="11">
        <f>0.000001*(1976+1407985)</f>
        <v>1.409961</v>
      </c>
      <c r="H514" s="60">
        <f aca="true" t="shared" si="46" ref="H514:H551">F514+G514</f>
        <v>11.420067</v>
      </c>
    </row>
    <row r="515" spans="1:8" ht="12.75" customHeight="1">
      <c r="A515" s="10" t="s">
        <v>44</v>
      </c>
      <c r="B515" s="11">
        <v>17.0686374</v>
      </c>
      <c r="C515" s="11">
        <v>10.4092741</v>
      </c>
      <c r="D515" s="11">
        <f t="shared" si="45"/>
        <v>27.477911499999998</v>
      </c>
      <c r="E515" s="47"/>
      <c r="F515" s="11">
        <f>0.000001*(91788+15850474)</f>
        <v>15.942262</v>
      </c>
      <c r="G515" s="11">
        <f>0.000001*(44014+10279851)</f>
        <v>10.323865</v>
      </c>
      <c r="H515" s="83">
        <f t="shared" si="46"/>
        <v>26.266126999999997</v>
      </c>
    </row>
    <row r="516" spans="1:8" ht="12.75" customHeight="1">
      <c r="A516" s="10" t="s">
        <v>13</v>
      </c>
      <c r="B516" s="11">
        <v>0.074523</v>
      </c>
      <c r="C516" s="11">
        <v>0.079629</v>
      </c>
      <c r="D516" s="11">
        <f t="shared" si="45"/>
        <v>0.154152</v>
      </c>
      <c r="E516" s="47"/>
      <c r="F516" s="11">
        <v>0.091915</v>
      </c>
      <c r="G516" s="11">
        <v>0.040263</v>
      </c>
      <c r="H516" s="83">
        <f t="shared" si="46"/>
        <v>0.132178</v>
      </c>
    </row>
    <row r="517" spans="1:8" ht="12.75" customHeight="1">
      <c r="A517" s="10" t="s">
        <v>14</v>
      </c>
      <c r="B517" s="11">
        <v>1.602583</v>
      </c>
      <c r="C517" s="11">
        <v>1.504728</v>
      </c>
      <c r="D517" s="11">
        <f t="shared" si="45"/>
        <v>3.107311</v>
      </c>
      <c r="E517" s="47"/>
      <c r="F517" s="11">
        <f>0.000001*(2514+1996440)</f>
        <v>1.998954</v>
      </c>
      <c r="G517" s="11">
        <v>2.254258</v>
      </c>
      <c r="H517" s="83">
        <f t="shared" si="46"/>
        <v>4.2532119999999995</v>
      </c>
    </row>
    <row r="518" spans="1:8" ht="16.5" customHeight="1">
      <c r="A518" s="32" t="s">
        <v>36</v>
      </c>
      <c r="B518" s="47"/>
      <c r="C518" s="47"/>
      <c r="D518" s="11"/>
      <c r="E518" s="47"/>
      <c r="F518" s="47"/>
      <c r="G518" s="47"/>
      <c r="H518" s="83"/>
    </row>
    <row r="519" spans="1:8" ht="12.75" customHeight="1">
      <c r="A519" s="10" t="s">
        <v>43</v>
      </c>
      <c r="B519" s="11">
        <v>116.629258</v>
      </c>
      <c r="C519" s="11">
        <v>37.1016854</v>
      </c>
      <c r="D519" s="11">
        <f t="shared" si="45"/>
        <v>153.7309434</v>
      </c>
      <c r="E519" s="47"/>
      <c r="F519" s="11">
        <v>101.2650123</v>
      </c>
      <c r="G519" s="11">
        <v>34.4141947</v>
      </c>
      <c r="H519" s="83">
        <f t="shared" si="46"/>
        <v>135.679207</v>
      </c>
    </row>
    <row r="520" spans="1:8" ht="12.75" customHeight="1">
      <c r="A520" s="9" t="s">
        <v>11</v>
      </c>
      <c r="B520" s="11">
        <v>12.3815165</v>
      </c>
      <c r="C520" s="11">
        <v>1.6151937</v>
      </c>
      <c r="D520" s="11">
        <f t="shared" si="45"/>
        <v>13.9967102</v>
      </c>
      <c r="E520" s="47"/>
      <c r="F520" s="11">
        <v>11.0868197</v>
      </c>
      <c r="G520" s="11">
        <v>1.6333872</v>
      </c>
      <c r="H520" s="83">
        <f t="shared" si="46"/>
        <v>12.720206899999999</v>
      </c>
    </row>
    <row r="521" spans="1:8" ht="12.75" customHeight="1">
      <c r="A521" s="10" t="s">
        <v>44</v>
      </c>
      <c r="B521" s="11">
        <v>9.8495819</v>
      </c>
      <c r="C521" s="11">
        <v>5.2011823</v>
      </c>
      <c r="D521" s="11">
        <f t="shared" si="45"/>
        <v>15.0507642</v>
      </c>
      <c r="E521" s="47"/>
      <c r="F521" s="11">
        <v>8.946274</v>
      </c>
      <c r="G521" s="11">
        <v>5.3246916</v>
      </c>
      <c r="H521" s="83">
        <f t="shared" si="46"/>
        <v>14.2709656</v>
      </c>
    </row>
    <row r="522" spans="1:8" ht="12.75" customHeight="1">
      <c r="A522" s="10" t="s">
        <v>13</v>
      </c>
      <c r="B522" s="11">
        <v>0.03113</v>
      </c>
      <c r="C522" s="11">
        <v>0.04969</v>
      </c>
      <c r="D522" s="11">
        <f t="shared" si="45"/>
        <v>0.08082</v>
      </c>
      <c r="E522" s="47"/>
      <c r="F522" s="11">
        <v>0.034036</v>
      </c>
      <c r="G522" s="11">
        <v>0.050545</v>
      </c>
      <c r="H522" s="83">
        <f t="shared" si="46"/>
        <v>0.08458099999999999</v>
      </c>
    </row>
    <row r="523" spans="1:8" ht="12.75" customHeight="1">
      <c r="A523" s="10" t="s">
        <v>14</v>
      </c>
      <c r="B523" s="11">
        <v>1.470615</v>
      </c>
      <c r="C523" s="11">
        <v>1.1815989</v>
      </c>
      <c r="D523" s="11">
        <f t="shared" si="45"/>
        <v>2.6522139</v>
      </c>
      <c r="E523" s="47"/>
      <c r="F523" s="11">
        <v>1.6346909</v>
      </c>
      <c r="G523" s="11">
        <v>1.4415059</v>
      </c>
      <c r="H523" s="83">
        <f t="shared" si="46"/>
        <v>3.0761968</v>
      </c>
    </row>
    <row r="524" spans="1:8" ht="16.5" customHeight="1">
      <c r="A524" s="32" t="s">
        <v>37</v>
      </c>
      <c r="B524" s="47"/>
      <c r="C524" s="47"/>
      <c r="D524" s="11"/>
      <c r="E524" s="47"/>
      <c r="F524" s="47"/>
      <c r="G524" s="47"/>
      <c r="H524" s="83"/>
    </row>
    <row r="525" spans="1:8" ht="12.75" customHeight="1">
      <c r="A525" s="10" t="s">
        <v>43</v>
      </c>
      <c r="B525" s="11">
        <v>109.0507336</v>
      </c>
      <c r="C525" s="11">
        <v>27.7493316</v>
      </c>
      <c r="D525" s="11">
        <f t="shared" si="45"/>
        <v>136.8000652</v>
      </c>
      <c r="E525" s="47"/>
      <c r="F525" s="11">
        <v>91.4751459</v>
      </c>
      <c r="G525" s="11">
        <v>25.4179318</v>
      </c>
      <c r="H525" s="83">
        <f t="shared" si="46"/>
        <v>116.8930777</v>
      </c>
    </row>
    <row r="526" spans="1:8" ht="12.75" customHeight="1">
      <c r="A526" s="9" t="s">
        <v>11</v>
      </c>
      <c r="B526" s="11">
        <v>13.2000796</v>
      </c>
      <c r="C526" s="11">
        <v>1.8282782</v>
      </c>
      <c r="D526" s="11">
        <f t="shared" si="45"/>
        <v>15.0283578</v>
      </c>
      <c r="E526" s="47"/>
      <c r="F526" s="11">
        <v>11.2104649</v>
      </c>
      <c r="G526" s="11">
        <v>1.8309175</v>
      </c>
      <c r="H526" s="83">
        <f t="shared" si="46"/>
        <v>13.0413824</v>
      </c>
    </row>
    <row r="527" spans="1:8" ht="12.75" customHeight="1">
      <c r="A527" s="10" t="s">
        <v>44</v>
      </c>
      <c r="B527" s="11">
        <v>9.2099682</v>
      </c>
      <c r="C527" s="11">
        <v>3.4661557</v>
      </c>
      <c r="D527" s="11">
        <f t="shared" si="45"/>
        <v>12.6761239</v>
      </c>
      <c r="E527" s="47"/>
      <c r="F527" s="11">
        <v>8.2195602</v>
      </c>
      <c r="G527" s="11">
        <v>3.6255477</v>
      </c>
      <c r="H527" s="83">
        <f t="shared" si="46"/>
        <v>11.8451079</v>
      </c>
    </row>
    <row r="528" spans="1:8" ht="12.75" customHeight="1">
      <c r="A528" s="10" t="s">
        <v>13</v>
      </c>
      <c r="B528" s="11">
        <v>0.044085</v>
      </c>
      <c r="C528" s="11">
        <v>0.023333</v>
      </c>
      <c r="D528" s="11">
        <f t="shared" si="45"/>
        <v>0.067418</v>
      </c>
      <c r="E528" s="47"/>
      <c r="F528" s="11">
        <v>0.07436</v>
      </c>
      <c r="G528" s="11">
        <v>0.0979359</v>
      </c>
      <c r="H528" s="83">
        <f t="shared" si="46"/>
        <v>0.1722959</v>
      </c>
    </row>
    <row r="529" spans="1:8" ht="12.75" customHeight="1">
      <c r="A529" s="10" t="s">
        <v>14</v>
      </c>
      <c r="B529" s="11">
        <v>2.15438</v>
      </c>
      <c r="C529" s="11">
        <v>1.1466449</v>
      </c>
      <c r="D529" s="11">
        <f t="shared" si="45"/>
        <v>3.3010249000000003</v>
      </c>
      <c r="E529" s="47"/>
      <c r="F529" s="11">
        <v>1.937373</v>
      </c>
      <c r="G529" s="11">
        <v>1.379574</v>
      </c>
      <c r="H529" s="83">
        <f t="shared" si="46"/>
        <v>3.316947</v>
      </c>
    </row>
    <row r="530" spans="1:8" ht="16.5" customHeight="1">
      <c r="A530" s="32" t="s">
        <v>38</v>
      </c>
      <c r="B530" s="47"/>
      <c r="C530" s="47"/>
      <c r="D530" s="11"/>
      <c r="E530" s="47"/>
      <c r="F530" s="47"/>
      <c r="G530" s="47"/>
      <c r="H530" s="83"/>
    </row>
    <row r="531" spans="1:8" ht="12.75" customHeight="1">
      <c r="A531" s="10" t="s">
        <v>43</v>
      </c>
      <c r="B531" s="11">
        <v>76.2834251</v>
      </c>
      <c r="C531" s="11">
        <v>19.6653298</v>
      </c>
      <c r="D531" s="11">
        <f t="shared" si="45"/>
        <v>95.9487549</v>
      </c>
      <c r="E531" s="47"/>
      <c r="F531" s="11">
        <v>65.7657234</v>
      </c>
      <c r="G531" s="11">
        <v>16.8379768</v>
      </c>
      <c r="H531" s="83">
        <f t="shared" si="46"/>
        <v>82.60370019999999</v>
      </c>
    </row>
    <row r="532" spans="1:8" ht="12.75" customHeight="1">
      <c r="A532" s="9" t="s">
        <v>11</v>
      </c>
      <c r="B532" s="11">
        <v>8.2888584</v>
      </c>
      <c r="C532" s="11">
        <v>1.4714601</v>
      </c>
      <c r="D532" s="11">
        <f t="shared" si="45"/>
        <v>9.7603185</v>
      </c>
      <c r="E532" s="47"/>
      <c r="F532" s="11">
        <v>7.0276337</v>
      </c>
      <c r="G532" s="11">
        <v>1.2741526</v>
      </c>
      <c r="H532" s="83">
        <f t="shared" si="46"/>
        <v>8.3017863</v>
      </c>
    </row>
    <row r="533" spans="1:8" ht="12.75" customHeight="1">
      <c r="A533" s="10" t="s">
        <v>44</v>
      </c>
      <c r="B533" s="11">
        <v>6.7698073</v>
      </c>
      <c r="C533" s="11">
        <v>2.5225507</v>
      </c>
      <c r="D533" s="11">
        <f t="shared" si="45"/>
        <v>9.292358</v>
      </c>
      <c r="E533" s="47"/>
      <c r="F533" s="11">
        <v>6.1773404</v>
      </c>
      <c r="G533" s="11">
        <v>2.3178018</v>
      </c>
      <c r="H533" s="83">
        <f t="shared" si="46"/>
        <v>8.4951422</v>
      </c>
    </row>
    <row r="534" spans="1:8" ht="12.75" customHeight="1">
      <c r="A534" s="10" t="s">
        <v>13</v>
      </c>
      <c r="B534" s="11">
        <v>0.034533</v>
      </c>
      <c r="C534" s="11">
        <v>0.084422</v>
      </c>
      <c r="D534" s="11">
        <f t="shared" si="45"/>
        <v>0.118955</v>
      </c>
      <c r="E534" s="47"/>
      <c r="F534" s="11">
        <v>0.02755</v>
      </c>
      <c r="G534" s="11">
        <v>0.032969</v>
      </c>
      <c r="H534" s="83">
        <f t="shared" si="46"/>
        <v>0.060519</v>
      </c>
    </row>
    <row r="535" spans="1:8" ht="12.75" customHeight="1">
      <c r="A535" s="10" t="s">
        <v>14</v>
      </c>
      <c r="B535" s="11">
        <v>1.825389</v>
      </c>
      <c r="C535" s="11">
        <v>0.65697</v>
      </c>
      <c r="D535" s="11">
        <f t="shared" si="45"/>
        <v>2.4823589999999998</v>
      </c>
      <c r="E535" s="47"/>
      <c r="F535" s="11">
        <v>1.683603</v>
      </c>
      <c r="G535" s="11">
        <v>0.791585</v>
      </c>
      <c r="H535" s="83">
        <f t="shared" si="46"/>
        <v>2.475188</v>
      </c>
    </row>
    <row r="536" spans="1:8" ht="16.5" customHeight="1">
      <c r="A536" s="32" t="s">
        <v>39</v>
      </c>
      <c r="B536" s="47"/>
      <c r="C536" s="47"/>
      <c r="D536" s="11"/>
      <c r="E536" s="47"/>
      <c r="F536" s="47"/>
      <c r="G536" s="47"/>
      <c r="H536" s="83"/>
    </row>
    <row r="537" spans="1:8" ht="12.75" customHeight="1">
      <c r="A537" s="10" t="s">
        <v>43</v>
      </c>
      <c r="B537" s="11">
        <v>45.3407625</v>
      </c>
      <c r="C537" s="11">
        <v>12.1243309</v>
      </c>
      <c r="D537" s="11">
        <f t="shared" si="45"/>
        <v>57.4650934</v>
      </c>
      <c r="E537" s="47"/>
      <c r="F537" s="11">
        <v>39.0543547</v>
      </c>
      <c r="G537" s="11">
        <v>11.4314099</v>
      </c>
      <c r="H537" s="83">
        <f t="shared" si="46"/>
        <v>50.485764599999996</v>
      </c>
    </row>
    <row r="538" spans="1:8" ht="12.75" customHeight="1">
      <c r="A538" s="9" t="s">
        <v>11</v>
      </c>
      <c r="B538" s="11">
        <v>3.620346</v>
      </c>
      <c r="C538" s="11">
        <v>0.7527698</v>
      </c>
      <c r="D538" s="11">
        <f t="shared" si="45"/>
        <v>4.3731158</v>
      </c>
      <c r="E538" s="47"/>
      <c r="F538" s="11">
        <v>2.9850062</v>
      </c>
      <c r="G538" s="11">
        <v>0.7624887</v>
      </c>
      <c r="H538" s="83">
        <f t="shared" si="46"/>
        <v>3.7474949</v>
      </c>
    </row>
    <row r="539" spans="1:8" ht="12.75" customHeight="1">
      <c r="A539" s="10" t="s">
        <v>44</v>
      </c>
      <c r="B539" s="11">
        <v>4.1672378</v>
      </c>
      <c r="C539" s="11">
        <v>1.4967179</v>
      </c>
      <c r="D539" s="11">
        <f t="shared" si="45"/>
        <v>5.6639557</v>
      </c>
      <c r="E539" s="47"/>
      <c r="F539" s="11">
        <v>3.8530498</v>
      </c>
      <c r="G539" s="11">
        <v>1.532827</v>
      </c>
      <c r="H539" s="83">
        <f t="shared" si="46"/>
        <v>5.3858768</v>
      </c>
    </row>
    <row r="540" spans="1:8" ht="12.75" customHeight="1">
      <c r="A540" s="10" t="s">
        <v>13</v>
      </c>
      <c r="B540" s="11">
        <v>0.081369</v>
      </c>
      <c r="C540" s="11">
        <v>0.017271</v>
      </c>
      <c r="D540" s="11">
        <f t="shared" si="45"/>
        <v>0.09864</v>
      </c>
      <c r="E540" s="47"/>
      <c r="F540" s="11">
        <v>0.023925</v>
      </c>
      <c r="G540" s="11">
        <v>0.034103</v>
      </c>
      <c r="H540" s="83">
        <f t="shared" si="46"/>
        <v>0.058027999999999996</v>
      </c>
    </row>
    <row r="541" spans="1:8" ht="12.75" customHeight="1">
      <c r="A541" s="10" t="s">
        <v>14</v>
      </c>
      <c r="B541" s="11">
        <v>0.993072</v>
      </c>
      <c r="C541" s="11">
        <v>0.370548</v>
      </c>
      <c r="D541" s="11">
        <f t="shared" si="45"/>
        <v>1.36362</v>
      </c>
      <c r="E541" s="47"/>
      <c r="F541" s="11">
        <v>1.032818</v>
      </c>
      <c r="G541" s="11">
        <v>0.477068</v>
      </c>
      <c r="H541" s="83">
        <f t="shared" si="46"/>
        <v>1.509886</v>
      </c>
    </row>
    <row r="542" spans="1:8" ht="16.5" customHeight="1">
      <c r="A542" s="32" t="s">
        <v>40</v>
      </c>
      <c r="B542" s="47"/>
      <c r="C542" s="47"/>
      <c r="D542" s="11"/>
      <c r="E542" s="47"/>
      <c r="F542" s="47"/>
      <c r="G542" s="47"/>
      <c r="H542" s="83"/>
    </row>
    <row r="543" spans="1:8" ht="12.75" customHeight="1">
      <c r="A543" s="10" t="s">
        <v>43</v>
      </c>
      <c r="B543" s="11">
        <v>17.2062059</v>
      </c>
      <c r="C543" s="11">
        <v>6.4681508</v>
      </c>
      <c r="D543" s="11">
        <f t="shared" si="45"/>
        <v>23.6743567</v>
      </c>
      <c r="E543" s="47"/>
      <c r="F543" s="11">
        <v>15.2814549</v>
      </c>
      <c r="G543" s="11">
        <v>5.159844</v>
      </c>
      <c r="H543" s="83">
        <f t="shared" si="46"/>
        <v>20.4412989</v>
      </c>
    </row>
    <row r="544" spans="1:8" ht="12.75" customHeight="1">
      <c r="A544" s="9" t="s">
        <v>11</v>
      </c>
      <c r="B544" s="11">
        <v>0.7149268</v>
      </c>
      <c r="C544" s="11">
        <v>0.3593479</v>
      </c>
      <c r="D544" s="11">
        <f t="shared" si="45"/>
        <v>1.0742747</v>
      </c>
      <c r="E544" s="47"/>
      <c r="F544" s="11">
        <v>0.5241889</v>
      </c>
      <c r="G544" s="11">
        <v>0.3268729</v>
      </c>
      <c r="H544" s="83">
        <f t="shared" si="46"/>
        <v>0.8510618</v>
      </c>
    </row>
    <row r="545" spans="1:8" ht="12.75" customHeight="1">
      <c r="A545" s="10" t="s">
        <v>44</v>
      </c>
      <c r="B545" s="11">
        <v>1.4053049</v>
      </c>
      <c r="C545" s="11">
        <v>0.7756999</v>
      </c>
      <c r="D545" s="11">
        <f t="shared" si="45"/>
        <v>2.1810048</v>
      </c>
      <c r="E545" s="47"/>
      <c r="F545" s="11">
        <v>1.460026</v>
      </c>
      <c r="G545" s="11">
        <v>0.6122979</v>
      </c>
      <c r="H545" s="83">
        <f t="shared" si="46"/>
        <v>2.0723238999999998</v>
      </c>
    </row>
    <row r="546" spans="1:8" ht="12.75" customHeight="1">
      <c r="A546" s="10" t="s">
        <v>13</v>
      </c>
      <c r="B546" s="11">
        <v>0.016958</v>
      </c>
      <c r="C546" s="11">
        <v>0.0043</v>
      </c>
      <c r="D546" s="11">
        <f>B546+C546</f>
        <v>0.021258</v>
      </c>
      <c r="E546" s="47"/>
      <c r="F546" s="11">
        <v>0.02287</v>
      </c>
      <c r="G546" s="11">
        <v>0.009557</v>
      </c>
      <c r="H546" s="83">
        <f>F546+G546</f>
        <v>0.032427</v>
      </c>
    </row>
    <row r="547" spans="1:8" ht="12.75" customHeight="1">
      <c r="A547" s="10" t="s">
        <v>14</v>
      </c>
      <c r="B547" s="11">
        <v>0.237339</v>
      </c>
      <c r="C547" s="11">
        <v>0.170937</v>
      </c>
      <c r="D547" s="11">
        <f t="shared" si="45"/>
        <v>0.408276</v>
      </c>
      <c r="E547" s="47"/>
      <c r="F547" s="11">
        <v>0.327785</v>
      </c>
      <c r="G547" s="76">
        <v>0.158138</v>
      </c>
      <c r="H547" s="83">
        <f>SUM(F547:G547)</f>
        <v>0.485923</v>
      </c>
    </row>
    <row r="548" spans="1:8" ht="16.5" customHeight="1">
      <c r="A548" s="32" t="s">
        <v>19</v>
      </c>
      <c r="B548" s="47"/>
      <c r="C548" s="47"/>
      <c r="D548" s="11"/>
      <c r="E548" s="47"/>
      <c r="F548" s="47"/>
      <c r="G548" s="47"/>
      <c r="H548" s="83"/>
    </row>
    <row r="549" spans="1:8" ht="12.75" customHeight="1">
      <c r="A549" s="10" t="s">
        <v>43</v>
      </c>
      <c r="B549" s="11">
        <f aca="true" t="shared" si="47" ref="B549:C553">B513+B519+B525+B531+B537+B543</f>
        <v>509.0772880999999</v>
      </c>
      <c r="C549" s="11">
        <f t="shared" si="47"/>
        <v>170.01489039999998</v>
      </c>
      <c r="D549" s="11">
        <f>B549+C549</f>
        <v>679.0921784999999</v>
      </c>
      <c r="E549" s="11"/>
      <c r="F549" s="11">
        <f aca="true" t="shared" si="48" ref="F549:G553">F513+F519+F525+F531+F537+F543</f>
        <v>443.64844919999996</v>
      </c>
      <c r="G549" s="11">
        <f t="shared" si="48"/>
        <v>158.2299312</v>
      </c>
      <c r="H549" s="83">
        <f t="shared" si="46"/>
        <v>601.8783804</v>
      </c>
    </row>
    <row r="550" spans="1:8" ht="12.75" customHeight="1">
      <c r="A550" s="9" t="s">
        <v>11</v>
      </c>
      <c r="B550" s="11">
        <f t="shared" si="47"/>
        <v>48.5556633</v>
      </c>
      <c r="C550" s="11">
        <f t="shared" si="47"/>
        <v>7.2410097</v>
      </c>
      <c r="D550" s="11">
        <f>B550+C550</f>
        <v>55.796673</v>
      </c>
      <c r="E550" s="11"/>
      <c r="F550" s="11">
        <f t="shared" si="48"/>
        <v>42.8442194</v>
      </c>
      <c r="G550" s="11">
        <f t="shared" si="48"/>
        <v>7.2377799</v>
      </c>
      <c r="H550" s="83">
        <f t="shared" si="46"/>
        <v>50.0819993</v>
      </c>
    </row>
    <row r="551" spans="1:8" ht="12.75" customHeight="1">
      <c r="A551" s="10" t="s">
        <v>44</v>
      </c>
      <c r="B551" s="94">
        <f t="shared" si="47"/>
        <v>48.470537500000006</v>
      </c>
      <c r="C551" s="94">
        <f t="shared" si="47"/>
        <v>23.871580599999998</v>
      </c>
      <c r="D551" s="11">
        <f>B551+C551</f>
        <v>72.34211810000001</v>
      </c>
      <c r="E551" s="94"/>
      <c r="F551" s="11">
        <f t="shared" si="48"/>
        <v>44.598512400000004</v>
      </c>
      <c r="G551" s="11">
        <f t="shared" si="48"/>
        <v>23.737030999999998</v>
      </c>
      <c r="H551" s="83">
        <f t="shared" si="46"/>
        <v>68.3355434</v>
      </c>
    </row>
    <row r="552" spans="1:8" ht="12.75" customHeight="1">
      <c r="A552" s="10" t="s">
        <v>13</v>
      </c>
      <c r="B552" s="94">
        <f t="shared" si="47"/>
        <v>0.282598</v>
      </c>
      <c r="C552" s="94">
        <f t="shared" si="47"/>
        <v>0.258645</v>
      </c>
      <c r="D552" s="11">
        <f>B552+C552</f>
        <v>0.541243</v>
      </c>
      <c r="E552" s="94">
        <f>E516+E522+E528+E534+E540+E546</f>
        <v>0</v>
      </c>
      <c r="F552" s="94">
        <f t="shared" si="48"/>
        <v>0.27465599999999996</v>
      </c>
      <c r="G552" s="94">
        <f>G516+G522+G528+G534+G540+G546</f>
        <v>0.2653729</v>
      </c>
      <c r="H552" s="83">
        <f>F552+G552</f>
        <v>0.5400289</v>
      </c>
    </row>
    <row r="553" spans="1:8" ht="12.75" customHeight="1">
      <c r="A553" s="29" t="s">
        <v>14</v>
      </c>
      <c r="B553" s="94">
        <f t="shared" si="47"/>
        <v>8.283378</v>
      </c>
      <c r="C553" s="15">
        <f t="shared" si="47"/>
        <v>5.031426800000001</v>
      </c>
      <c r="D553" s="11">
        <f>B553+C553</f>
        <v>13.314804800000001</v>
      </c>
      <c r="E553" s="15"/>
      <c r="F553" s="15">
        <f t="shared" si="48"/>
        <v>8.6152239</v>
      </c>
      <c r="G553" s="15">
        <f t="shared" si="48"/>
        <v>6.502128900000001</v>
      </c>
      <c r="H553" s="16">
        <f>F553+G553</f>
        <v>15.1173528</v>
      </c>
    </row>
    <row r="554" spans="1:7" ht="38.25" customHeight="1">
      <c r="A554" s="39" t="s">
        <v>48</v>
      </c>
      <c r="B554" s="39"/>
      <c r="C554" s="39"/>
      <c r="D554" s="39"/>
      <c r="E554" s="39"/>
      <c r="F554" s="39"/>
      <c r="G554" s="39"/>
    </row>
    <row r="555" spans="1:5" ht="13.5" customHeight="1">
      <c r="A555" s="42"/>
      <c r="B555" s="3"/>
      <c r="C555" s="3"/>
      <c r="D555" s="3"/>
      <c r="E555" s="3"/>
    </row>
    <row r="556" spans="1:5" ht="12.75">
      <c r="A556" s="111" t="s">
        <v>68</v>
      </c>
      <c r="B556" s="111"/>
      <c r="C556" s="111"/>
      <c r="D556" s="111"/>
      <c r="E556" s="112"/>
    </row>
    <row r="557" spans="1:7" ht="27" customHeight="1">
      <c r="A557" s="44" t="s">
        <v>113</v>
      </c>
      <c r="B557" s="44"/>
      <c r="C557" s="44"/>
      <c r="D557" s="44"/>
      <c r="E557" s="44"/>
      <c r="F557" s="44"/>
      <c r="G557" s="44"/>
    </row>
    <row r="558" spans="1:8" ht="15.75" customHeight="1">
      <c r="A558" s="26"/>
      <c r="B558" s="28" t="s">
        <v>7</v>
      </c>
      <c r="C558" s="28"/>
      <c r="D558" s="27"/>
      <c r="E558" s="27"/>
      <c r="F558" s="82" t="s">
        <v>8</v>
      </c>
      <c r="G558" s="27"/>
      <c r="H558" s="27"/>
    </row>
    <row r="559" spans="1:8" ht="15.75" customHeight="1">
      <c r="A559" s="29"/>
      <c r="B559" s="30" t="s">
        <v>17</v>
      </c>
      <c r="C559" s="30" t="s">
        <v>18</v>
      </c>
      <c r="D559" s="31" t="s">
        <v>19</v>
      </c>
      <c r="E559" s="31"/>
      <c r="F559" s="30" t="s">
        <v>17</v>
      </c>
      <c r="G559" s="30" t="s">
        <v>18</v>
      </c>
      <c r="H559" s="31" t="s">
        <v>19</v>
      </c>
    </row>
    <row r="560" spans="1:8" ht="16.5" customHeight="1">
      <c r="A560" s="32" t="s">
        <v>20</v>
      </c>
      <c r="B560" s="10"/>
      <c r="C560" s="10"/>
      <c r="D560" s="10"/>
      <c r="E560" s="10"/>
      <c r="F560" s="10"/>
      <c r="G560" s="10"/>
      <c r="H560" s="10"/>
    </row>
    <row r="561" spans="1:8" ht="12.75">
      <c r="A561" s="10" t="s">
        <v>69</v>
      </c>
      <c r="B561" s="33">
        <v>3780</v>
      </c>
      <c r="C561" s="33">
        <v>1971</v>
      </c>
      <c r="D561" s="33">
        <f>B561+C561</f>
        <v>5751</v>
      </c>
      <c r="E561" s="34"/>
      <c r="F561" s="33">
        <v>5314</v>
      </c>
      <c r="G561" s="33">
        <v>2661</v>
      </c>
      <c r="H561" s="33">
        <f>F561+G561</f>
        <v>7975</v>
      </c>
    </row>
    <row r="562" spans="1:8" ht="12.75">
      <c r="A562" s="9" t="s">
        <v>11</v>
      </c>
      <c r="B562" s="33">
        <v>1767</v>
      </c>
      <c r="C562" s="33">
        <v>486</v>
      </c>
      <c r="D562" s="33">
        <f aca="true" t="shared" si="49" ref="D562:D577">B562+C562</f>
        <v>2253</v>
      </c>
      <c r="E562" s="34"/>
      <c r="F562" s="33">
        <v>2626</v>
      </c>
      <c r="G562" s="33">
        <v>676</v>
      </c>
      <c r="H562" s="35">
        <f aca="true" t="shared" si="50" ref="H562:H577">F562+G562</f>
        <v>3302</v>
      </c>
    </row>
    <row r="563" spans="1:8" ht="12.75">
      <c r="A563" s="10" t="s">
        <v>70</v>
      </c>
      <c r="B563" s="33">
        <v>1536</v>
      </c>
      <c r="C563" s="33">
        <v>924</v>
      </c>
      <c r="D563" s="33">
        <f t="shared" si="49"/>
        <v>2460</v>
      </c>
      <c r="E563" s="34"/>
      <c r="F563" s="33">
        <v>2031</v>
      </c>
      <c r="G563" s="33">
        <v>1207</v>
      </c>
      <c r="H563" s="33">
        <f t="shared" si="50"/>
        <v>3238</v>
      </c>
    </row>
    <row r="564" spans="1:8" ht="12.75">
      <c r="A564" s="10" t="s">
        <v>13</v>
      </c>
      <c r="B564" s="33">
        <v>7</v>
      </c>
      <c r="C564" s="64">
        <v>6</v>
      </c>
      <c r="D564" s="33">
        <f>SUM(B564,C564)</f>
        <v>13</v>
      </c>
      <c r="E564" s="34"/>
      <c r="F564" s="33">
        <v>9</v>
      </c>
      <c r="G564" s="33">
        <v>3</v>
      </c>
      <c r="H564" s="33">
        <f t="shared" si="50"/>
        <v>12</v>
      </c>
    </row>
    <row r="565" spans="1:8" ht="12.75">
      <c r="A565" s="10" t="s">
        <v>14</v>
      </c>
      <c r="B565" s="33">
        <v>21</v>
      </c>
      <c r="C565" s="33">
        <v>17</v>
      </c>
      <c r="D565" s="33">
        <f t="shared" si="49"/>
        <v>38</v>
      </c>
      <c r="E565" s="34"/>
      <c r="F565" s="33">
        <v>34</v>
      </c>
      <c r="G565" s="33">
        <v>42</v>
      </c>
      <c r="H565" s="33">
        <f t="shared" si="50"/>
        <v>76</v>
      </c>
    </row>
    <row r="566" spans="1:8" ht="16.5" customHeight="1">
      <c r="A566" s="32" t="s">
        <v>21</v>
      </c>
      <c r="B566" s="34"/>
      <c r="C566" s="34"/>
      <c r="D566" s="33"/>
      <c r="E566" s="34"/>
      <c r="F566" s="34"/>
      <c r="G566" s="34"/>
      <c r="H566" s="33"/>
    </row>
    <row r="567" spans="1:8" ht="12.75">
      <c r="A567" s="10" t="s">
        <v>69</v>
      </c>
      <c r="B567" s="33">
        <v>27006</v>
      </c>
      <c r="C567" s="33">
        <v>17838</v>
      </c>
      <c r="D567" s="33">
        <f t="shared" si="49"/>
        <v>44844</v>
      </c>
      <c r="E567" s="34"/>
      <c r="F567" s="33">
        <v>30026</v>
      </c>
      <c r="G567" s="33">
        <v>20833</v>
      </c>
      <c r="H567" s="33">
        <f t="shared" si="50"/>
        <v>50859</v>
      </c>
    </row>
    <row r="568" spans="1:8" ht="12.75">
      <c r="A568" s="9" t="s">
        <v>11</v>
      </c>
      <c r="B568" s="33">
        <v>7601</v>
      </c>
      <c r="C568" s="33">
        <v>1430</v>
      </c>
      <c r="D568" s="33">
        <f t="shared" si="49"/>
        <v>9031</v>
      </c>
      <c r="E568" s="34"/>
      <c r="F568" s="33">
        <v>7925</v>
      </c>
      <c r="G568" s="33">
        <v>1569</v>
      </c>
      <c r="H568" s="33">
        <f t="shared" si="50"/>
        <v>9494</v>
      </c>
    </row>
    <row r="569" spans="1:8" ht="12.75">
      <c r="A569" s="10" t="s">
        <v>70</v>
      </c>
      <c r="B569" s="33">
        <v>15808</v>
      </c>
      <c r="C569" s="33">
        <v>9829</v>
      </c>
      <c r="D569" s="33">
        <f t="shared" si="49"/>
        <v>25637</v>
      </c>
      <c r="E569" s="34"/>
      <c r="F569" s="33">
        <v>17156</v>
      </c>
      <c r="G569" s="33">
        <v>11214</v>
      </c>
      <c r="H569" s="33">
        <f t="shared" si="50"/>
        <v>28370</v>
      </c>
    </row>
    <row r="570" spans="1:8" ht="12.75">
      <c r="A570" s="10" t="s">
        <v>13</v>
      </c>
      <c r="B570" s="33">
        <v>796</v>
      </c>
      <c r="C570" s="33">
        <v>470</v>
      </c>
      <c r="D570" s="33">
        <f t="shared" si="49"/>
        <v>1266</v>
      </c>
      <c r="E570" s="34"/>
      <c r="F570" s="33">
        <v>845</v>
      </c>
      <c r="G570" s="33">
        <v>518</v>
      </c>
      <c r="H570" s="33">
        <f t="shared" si="50"/>
        <v>1363</v>
      </c>
    </row>
    <row r="571" spans="1:8" ht="12.75">
      <c r="A571" s="10" t="s">
        <v>14</v>
      </c>
      <c r="B571" s="33">
        <v>953</v>
      </c>
      <c r="C571" s="33">
        <v>666</v>
      </c>
      <c r="D571" s="33">
        <f t="shared" si="49"/>
        <v>1619</v>
      </c>
      <c r="E571" s="34"/>
      <c r="F571" s="33">
        <v>987</v>
      </c>
      <c r="G571" s="33">
        <v>764</v>
      </c>
      <c r="H571" s="33">
        <f t="shared" si="50"/>
        <v>1751</v>
      </c>
    </row>
    <row r="572" spans="1:8" ht="16.5" customHeight="1">
      <c r="A572" s="32" t="s">
        <v>22</v>
      </c>
      <c r="B572" s="34"/>
      <c r="C572" s="34"/>
      <c r="D572" s="33"/>
      <c r="E572" s="34"/>
      <c r="F572" s="34"/>
      <c r="G572" s="34"/>
      <c r="H572" s="33"/>
    </row>
    <row r="573" spans="1:8" ht="12.75">
      <c r="A573" s="10" t="s">
        <v>69</v>
      </c>
      <c r="B573" s="33">
        <v>136565</v>
      </c>
      <c r="C573" s="33">
        <v>91401</v>
      </c>
      <c r="D573" s="33">
        <f t="shared" si="49"/>
        <v>227966</v>
      </c>
      <c r="E573" s="34"/>
      <c r="F573" s="33">
        <v>151772</v>
      </c>
      <c r="G573" s="33">
        <v>104465</v>
      </c>
      <c r="H573" s="33">
        <f t="shared" si="50"/>
        <v>256237</v>
      </c>
    </row>
    <row r="574" spans="1:8" ht="12.75">
      <c r="A574" s="9" t="s">
        <v>11</v>
      </c>
      <c r="B574" s="33">
        <v>26214</v>
      </c>
      <c r="C574" s="33">
        <v>5463</v>
      </c>
      <c r="D574" s="33">
        <f t="shared" si="49"/>
        <v>31677</v>
      </c>
      <c r="E574" s="34"/>
      <c r="F574" s="33">
        <v>27707</v>
      </c>
      <c r="G574" s="33">
        <v>6000</v>
      </c>
      <c r="H574" s="33">
        <f t="shared" si="50"/>
        <v>33707</v>
      </c>
    </row>
    <row r="575" spans="1:8" ht="12.75">
      <c r="A575" s="10" t="s">
        <v>70</v>
      </c>
      <c r="B575" s="33">
        <v>99311</v>
      </c>
      <c r="C575" s="33">
        <v>65524</v>
      </c>
      <c r="D575" s="33">
        <f t="shared" si="49"/>
        <v>164835</v>
      </c>
      <c r="E575" s="34"/>
      <c r="F575" s="33">
        <v>106589</v>
      </c>
      <c r="G575" s="33">
        <v>72596</v>
      </c>
      <c r="H575" s="33">
        <f t="shared" si="50"/>
        <v>179185</v>
      </c>
    </row>
    <row r="576" spans="1:8" ht="12.75">
      <c r="A576" s="10" t="s">
        <v>13</v>
      </c>
      <c r="B576" s="33">
        <v>2539</v>
      </c>
      <c r="C576" s="33">
        <v>1216</v>
      </c>
      <c r="D576" s="33">
        <f t="shared" si="49"/>
        <v>3755</v>
      </c>
      <c r="E576" s="34"/>
      <c r="F576" s="33">
        <v>2361</v>
      </c>
      <c r="G576" s="33">
        <v>1172</v>
      </c>
      <c r="H576" s="33">
        <f t="shared" si="50"/>
        <v>3533</v>
      </c>
    </row>
    <row r="577" spans="1:8" ht="12.75">
      <c r="A577" s="29" t="s">
        <v>14</v>
      </c>
      <c r="B577" s="37">
        <v>8034</v>
      </c>
      <c r="C577" s="37">
        <v>4697</v>
      </c>
      <c r="D577" s="37">
        <f t="shared" si="49"/>
        <v>12731</v>
      </c>
      <c r="E577" s="38"/>
      <c r="F577" s="37">
        <v>8214</v>
      </c>
      <c r="G577" s="37">
        <v>5107</v>
      </c>
      <c r="H577" s="37">
        <f t="shared" si="50"/>
        <v>13321</v>
      </c>
    </row>
    <row r="578" spans="1:8" ht="16.5" customHeight="1">
      <c r="A578" s="39" t="s">
        <v>23</v>
      </c>
      <c r="B578" s="39"/>
      <c r="C578" s="39"/>
      <c r="D578" s="39"/>
      <c r="E578" s="39"/>
      <c r="F578" s="39"/>
      <c r="G578" s="39"/>
      <c r="H578" s="39"/>
    </row>
    <row r="579" spans="1:5" ht="12.75" customHeight="1">
      <c r="A579" s="42"/>
      <c r="B579" s="43"/>
      <c r="C579" s="43"/>
      <c r="D579" s="43"/>
      <c r="E579" s="43"/>
    </row>
    <row r="580" spans="1:5" ht="12.75" customHeight="1">
      <c r="A580" s="42"/>
      <c r="B580" s="43"/>
      <c r="C580" s="43"/>
      <c r="D580" s="43"/>
      <c r="E580" s="43"/>
    </row>
    <row r="581" spans="1:5" ht="12.75">
      <c r="A581" s="42"/>
      <c r="B581" s="3"/>
      <c r="C581" s="3"/>
      <c r="D581" s="3"/>
      <c r="E581" s="3"/>
    </row>
    <row r="582" spans="1:5" ht="12.75">
      <c r="A582" s="111" t="s">
        <v>71</v>
      </c>
      <c r="B582" s="111"/>
      <c r="C582" s="111"/>
      <c r="D582" s="111"/>
      <c r="E582" s="112"/>
    </row>
    <row r="583" spans="1:7" ht="27" customHeight="1">
      <c r="A583" s="44" t="s">
        <v>114</v>
      </c>
      <c r="B583" s="44"/>
      <c r="C583" s="44"/>
      <c r="D583" s="44"/>
      <c r="E583" s="44"/>
      <c r="F583" s="44"/>
      <c r="G583" s="44"/>
    </row>
    <row r="584" spans="1:8" ht="15.75" customHeight="1">
      <c r="A584" s="26"/>
      <c r="B584" s="28" t="s">
        <v>7</v>
      </c>
      <c r="C584" s="28"/>
      <c r="D584" s="27"/>
      <c r="E584" s="27"/>
      <c r="F584" s="82" t="s">
        <v>8</v>
      </c>
      <c r="G584" s="27"/>
      <c r="H584" s="27"/>
    </row>
    <row r="585" spans="1:8" ht="15.75" customHeight="1">
      <c r="A585" s="29"/>
      <c r="B585" s="30" t="s">
        <v>17</v>
      </c>
      <c r="C585" s="30" t="s">
        <v>18</v>
      </c>
      <c r="D585" s="31" t="s">
        <v>19</v>
      </c>
      <c r="E585" s="31"/>
      <c r="F585" s="30" t="s">
        <v>17</v>
      </c>
      <c r="G585" s="30" t="s">
        <v>18</v>
      </c>
      <c r="H585" s="31" t="s">
        <v>19</v>
      </c>
    </row>
    <row r="586" spans="1:8" ht="16.5" customHeight="1">
      <c r="A586" s="32" t="s">
        <v>20</v>
      </c>
      <c r="B586" s="10"/>
      <c r="C586" s="10"/>
      <c r="D586" s="11"/>
      <c r="E586" s="11"/>
      <c r="F586" s="11"/>
      <c r="G586" s="11"/>
      <c r="H586" s="10"/>
    </row>
    <row r="587" spans="1:8" ht="12.75">
      <c r="A587" s="10" t="s">
        <v>69</v>
      </c>
      <c r="B587" s="11">
        <v>26.5192838</v>
      </c>
      <c r="C587" s="11">
        <v>14.6006437</v>
      </c>
      <c r="D587" s="11">
        <f>B587+C587</f>
        <v>41.1199275</v>
      </c>
      <c r="E587" s="47"/>
      <c r="F587" s="11">
        <v>37.3417191</v>
      </c>
      <c r="G587" s="11">
        <v>19.3973525</v>
      </c>
      <c r="H587" s="11">
        <f>F587+G587</f>
        <v>56.7390716</v>
      </c>
    </row>
    <row r="588" spans="1:8" ht="12.75">
      <c r="A588" s="9" t="s">
        <v>11</v>
      </c>
      <c r="B588" s="11">
        <v>3.3286855</v>
      </c>
      <c r="C588" s="11">
        <v>1.0084393</v>
      </c>
      <c r="D588" s="11">
        <f aca="true" t="shared" si="51" ref="D588:D606">B588+C588</f>
        <v>4.3371248</v>
      </c>
      <c r="E588" s="47"/>
      <c r="F588" s="11">
        <v>5.4470271</v>
      </c>
      <c r="G588" s="11">
        <v>1.4352914</v>
      </c>
      <c r="H588" s="13">
        <f aca="true" t="shared" si="52" ref="H588:H606">F588+G588</f>
        <v>6.8823185</v>
      </c>
    </row>
    <row r="589" spans="1:8" ht="12.75">
      <c r="A589" s="10" t="s">
        <v>70</v>
      </c>
      <c r="B589" s="11">
        <v>20.1986287</v>
      </c>
      <c r="C589" s="11">
        <v>12.9385175</v>
      </c>
      <c r="D589" s="11">
        <f t="shared" si="51"/>
        <v>33.137146200000004</v>
      </c>
      <c r="E589" s="47"/>
      <c r="F589" s="11">
        <v>25.1583945</v>
      </c>
      <c r="G589" s="11">
        <v>16.4227746</v>
      </c>
      <c r="H589" s="11">
        <f t="shared" si="52"/>
        <v>41.5811691</v>
      </c>
    </row>
    <row r="590" spans="1:8" ht="12.75">
      <c r="A590" s="10" t="s">
        <v>13</v>
      </c>
      <c r="B590" s="11">
        <v>0.0257562</v>
      </c>
      <c r="C590" s="11">
        <v>0.0359283</v>
      </c>
      <c r="D590" s="11">
        <f t="shared" si="51"/>
        <v>0.0616845</v>
      </c>
      <c r="E590" s="47"/>
      <c r="F590" s="11">
        <v>0.0326542</v>
      </c>
      <c r="G590" s="11">
        <v>0.003623</v>
      </c>
      <c r="H590" s="11">
        <f t="shared" si="52"/>
        <v>0.0362772</v>
      </c>
    </row>
    <row r="591" spans="1:8" ht="12.75">
      <c r="A591" s="10" t="s">
        <v>14</v>
      </c>
      <c r="B591" s="11">
        <v>0.0762105</v>
      </c>
      <c r="C591" s="11">
        <v>0.0801585</v>
      </c>
      <c r="D591" s="11">
        <f t="shared" si="51"/>
        <v>0.15636899999999998</v>
      </c>
      <c r="E591" s="47"/>
      <c r="F591" s="11">
        <v>0.158903</v>
      </c>
      <c r="G591" s="11">
        <v>0.2230725</v>
      </c>
      <c r="H591" s="11">
        <f t="shared" si="52"/>
        <v>0.3819755</v>
      </c>
    </row>
    <row r="592" spans="1:8" ht="16.5" customHeight="1">
      <c r="A592" s="32" t="s">
        <v>21</v>
      </c>
      <c r="B592" s="47"/>
      <c r="C592" s="47"/>
      <c r="D592" s="11"/>
      <c r="E592" s="47"/>
      <c r="F592" s="47"/>
      <c r="G592" s="47"/>
      <c r="H592" s="11"/>
    </row>
    <row r="593" spans="1:8" ht="12.75">
      <c r="A593" s="10" t="s">
        <v>69</v>
      </c>
      <c r="B593" s="11">
        <v>294.6994967</v>
      </c>
      <c r="C593" s="11">
        <v>201.5139648</v>
      </c>
      <c r="D593" s="11">
        <f t="shared" si="51"/>
        <v>496.2134615</v>
      </c>
      <c r="E593" s="47"/>
      <c r="F593" s="11">
        <v>289.0651484</v>
      </c>
      <c r="G593" s="11">
        <v>208.5297755</v>
      </c>
      <c r="H593" s="11">
        <f t="shared" si="52"/>
        <v>497.5949239</v>
      </c>
    </row>
    <row r="594" spans="1:8" ht="12.75">
      <c r="A594" s="9" t="s">
        <v>11</v>
      </c>
      <c r="B594" s="11">
        <v>21.0688423</v>
      </c>
      <c r="C594" s="11">
        <v>3.7425587</v>
      </c>
      <c r="D594" s="11">
        <f t="shared" si="51"/>
        <v>24.811401</v>
      </c>
      <c r="E594" s="47"/>
      <c r="F594" s="11">
        <v>19.6431396</v>
      </c>
      <c r="G594" s="11">
        <v>3.7802236</v>
      </c>
      <c r="H594" s="11">
        <f t="shared" si="52"/>
        <v>23.4233632</v>
      </c>
    </row>
    <row r="595" spans="1:8" ht="12.75">
      <c r="A595" s="10" t="s">
        <v>70</v>
      </c>
      <c r="B595" s="11">
        <v>339.1017286</v>
      </c>
      <c r="C595" s="11">
        <v>213.3236073</v>
      </c>
      <c r="D595" s="11">
        <f t="shared" si="51"/>
        <v>552.4253358999999</v>
      </c>
      <c r="E595" s="47"/>
      <c r="F595" s="11">
        <v>322.9325467</v>
      </c>
      <c r="G595" s="11">
        <v>215.8006087</v>
      </c>
      <c r="H595" s="11">
        <f t="shared" si="52"/>
        <v>538.7331554</v>
      </c>
    </row>
    <row r="596" spans="1:8" ht="12.75">
      <c r="A596" s="10" t="s">
        <v>13</v>
      </c>
      <c r="B596" s="11">
        <v>14.1018649</v>
      </c>
      <c r="C596" s="11">
        <v>8.1209006</v>
      </c>
      <c r="D596" s="11">
        <f t="shared" si="51"/>
        <v>22.2227655</v>
      </c>
      <c r="E596" s="47"/>
      <c r="F596" s="11">
        <v>14.5611805</v>
      </c>
      <c r="G596" s="11">
        <v>8.1633908</v>
      </c>
      <c r="H596" s="11">
        <f t="shared" si="52"/>
        <v>22.7245713</v>
      </c>
    </row>
    <row r="597" spans="1:8" ht="12.75">
      <c r="A597" s="10" t="s">
        <v>14</v>
      </c>
      <c r="B597" s="11">
        <v>7.3800506</v>
      </c>
      <c r="C597" s="11">
        <v>5.1244065</v>
      </c>
      <c r="D597" s="11">
        <f t="shared" si="51"/>
        <v>12.5044571</v>
      </c>
      <c r="E597" s="47"/>
      <c r="F597" s="11">
        <v>6.7495643</v>
      </c>
      <c r="G597" s="11">
        <v>5.3125401</v>
      </c>
      <c r="H597" s="11">
        <f t="shared" si="52"/>
        <v>12.062104399999999</v>
      </c>
    </row>
    <row r="598" spans="1:8" ht="16.5" customHeight="1">
      <c r="A598" s="32" t="s">
        <v>22</v>
      </c>
      <c r="B598" s="47"/>
      <c r="C598" s="47"/>
      <c r="D598" s="11"/>
      <c r="E598" s="47"/>
      <c r="F598" s="47"/>
      <c r="G598" s="47"/>
      <c r="H598" s="11"/>
    </row>
    <row r="599" spans="1:8" ht="12.75">
      <c r="A599" s="10" t="s">
        <v>69</v>
      </c>
      <c r="B599" s="11">
        <v>1752.3352766</v>
      </c>
      <c r="C599" s="11">
        <v>1198.4871319</v>
      </c>
      <c r="D599" s="11">
        <f t="shared" si="51"/>
        <v>2950.8224085</v>
      </c>
      <c r="E599" s="47"/>
      <c r="F599" s="11">
        <v>1880.6567772</v>
      </c>
      <c r="G599" s="11">
        <v>1309.6753755</v>
      </c>
      <c r="H599" s="11">
        <f t="shared" si="52"/>
        <v>3190.3321527</v>
      </c>
    </row>
    <row r="600" spans="1:8" ht="12.75">
      <c r="A600" s="9" t="s">
        <v>11</v>
      </c>
      <c r="B600" s="11">
        <v>93.1568027</v>
      </c>
      <c r="C600" s="11">
        <v>18.1332312</v>
      </c>
      <c r="D600" s="11">
        <f t="shared" si="51"/>
        <v>111.2900339</v>
      </c>
      <c r="E600" s="47"/>
      <c r="F600" s="11">
        <v>95.3245616</v>
      </c>
      <c r="G600" s="11">
        <v>18.700086</v>
      </c>
      <c r="H600" s="11">
        <f t="shared" si="52"/>
        <v>114.0246476</v>
      </c>
    </row>
    <row r="601" spans="1:8" ht="12.75">
      <c r="A601" s="10" t="s">
        <v>70</v>
      </c>
      <c r="B601" s="11">
        <v>2417.9868021</v>
      </c>
      <c r="C601" s="11">
        <v>1624.1395095</v>
      </c>
      <c r="D601" s="11">
        <f t="shared" si="51"/>
        <v>4042.1263116</v>
      </c>
      <c r="E601" s="47"/>
      <c r="F601" s="11">
        <v>2508.3912998</v>
      </c>
      <c r="G601" s="11">
        <v>1722.6806673</v>
      </c>
      <c r="H601" s="11">
        <f t="shared" si="52"/>
        <v>4231.071967100001</v>
      </c>
    </row>
    <row r="602" spans="1:8" ht="12.75">
      <c r="A602" s="10" t="s">
        <v>13</v>
      </c>
      <c r="B602" s="11">
        <v>23.8389248</v>
      </c>
      <c r="C602" s="11">
        <v>17.6894165</v>
      </c>
      <c r="D602" s="11">
        <f t="shared" si="51"/>
        <v>41.5283413</v>
      </c>
      <c r="E602" s="47"/>
      <c r="F602" s="11">
        <v>22.2778236</v>
      </c>
      <c r="G602" s="11">
        <v>16.6809781</v>
      </c>
      <c r="H602" s="11">
        <f t="shared" si="52"/>
        <v>38.9588017</v>
      </c>
    </row>
    <row r="603" spans="1:8" ht="12.75">
      <c r="A603" s="10" t="s">
        <v>14</v>
      </c>
      <c r="B603" s="11">
        <v>66.6673788</v>
      </c>
      <c r="C603" s="11">
        <v>39.666992</v>
      </c>
      <c r="D603" s="11">
        <f t="shared" si="51"/>
        <v>106.33437079999999</v>
      </c>
      <c r="E603" s="47"/>
      <c r="F603" s="11">
        <v>64.3549326</v>
      </c>
      <c r="G603" s="11">
        <v>39.4446799</v>
      </c>
      <c r="H603" s="11">
        <f t="shared" si="52"/>
        <v>103.7996125</v>
      </c>
    </row>
    <row r="604" spans="1:8" ht="16.5" customHeight="1">
      <c r="A604" s="32" t="s">
        <v>19</v>
      </c>
      <c r="B604" s="47"/>
      <c r="C604" s="47"/>
      <c r="D604" s="11"/>
      <c r="E604" s="47"/>
      <c r="F604" s="47"/>
      <c r="G604" s="47"/>
      <c r="H604" s="11"/>
    </row>
    <row r="605" spans="1:8" ht="12.75">
      <c r="A605" s="10" t="s">
        <v>69</v>
      </c>
      <c r="B605" s="11">
        <f aca="true" t="shared" si="53" ref="B605:C607">B587+B593+B599</f>
        <v>2073.5540571</v>
      </c>
      <c r="C605" s="11">
        <f t="shared" si="53"/>
        <v>1414.6017404</v>
      </c>
      <c r="D605" s="11">
        <f t="shared" si="51"/>
        <v>3488.1557975</v>
      </c>
      <c r="E605" s="11"/>
      <c r="F605" s="11">
        <f aca="true" t="shared" si="54" ref="F605:G607">F587+F593+F599</f>
        <v>2207.0636447</v>
      </c>
      <c r="G605" s="11">
        <f t="shared" si="54"/>
        <v>1537.6025035</v>
      </c>
      <c r="H605" s="11">
        <f t="shared" si="52"/>
        <v>3744.6661482</v>
      </c>
    </row>
    <row r="606" spans="1:8" ht="12.75">
      <c r="A606" s="9" t="s">
        <v>11</v>
      </c>
      <c r="B606" s="11">
        <f t="shared" si="53"/>
        <v>117.55433049999999</v>
      </c>
      <c r="C606" s="11">
        <f t="shared" si="53"/>
        <v>22.8842292</v>
      </c>
      <c r="D606" s="11">
        <f t="shared" si="51"/>
        <v>140.43855969999998</v>
      </c>
      <c r="E606" s="11"/>
      <c r="F606" s="11">
        <f t="shared" si="54"/>
        <v>120.4147283</v>
      </c>
      <c r="G606" s="11">
        <f t="shared" si="54"/>
        <v>23.915601</v>
      </c>
      <c r="H606" s="11">
        <f t="shared" si="52"/>
        <v>144.3303293</v>
      </c>
    </row>
    <row r="607" spans="1:8" ht="12.75">
      <c r="A607" s="10" t="s">
        <v>70</v>
      </c>
      <c r="B607" s="11">
        <f t="shared" si="53"/>
        <v>2777.2871594000003</v>
      </c>
      <c r="C607" s="11">
        <f t="shared" si="53"/>
        <v>1850.4016343</v>
      </c>
      <c r="D607" s="11">
        <f>B607+C607</f>
        <v>4627.6887937</v>
      </c>
      <c r="E607" s="11"/>
      <c r="F607" s="11">
        <f t="shared" si="54"/>
        <v>2856.482241</v>
      </c>
      <c r="G607" s="11">
        <f t="shared" si="54"/>
        <v>1954.9040506000001</v>
      </c>
      <c r="H607" s="11">
        <f>F607+G607</f>
        <v>4811.3862916</v>
      </c>
    </row>
    <row r="608" spans="1:8" ht="12.75">
      <c r="A608" s="10" t="s">
        <v>13</v>
      </c>
      <c r="B608" s="11">
        <f>B590+B596+B602</f>
        <v>37.9665459</v>
      </c>
      <c r="C608" s="11">
        <f>C590+C596+C602</f>
        <v>25.8462454</v>
      </c>
      <c r="D608" s="11">
        <f>B608+C608</f>
        <v>63.8127913</v>
      </c>
      <c r="E608" s="11"/>
      <c r="F608" s="11">
        <f>F590+F596+F602</f>
        <v>36.8716583</v>
      </c>
      <c r="G608" s="11">
        <f>G590+G596+G602</f>
        <v>24.8479919</v>
      </c>
      <c r="H608" s="11">
        <f>F608+G608</f>
        <v>61.719650200000004</v>
      </c>
    </row>
    <row r="609" spans="1:8" ht="12.75">
      <c r="A609" s="29" t="s">
        <v>14</v>
      </c>
      <c r="B609" s="15">
        <f>B591+B597+B603</f>
        <v>74.1236399</v>
      </c>
      <c r="C609" s="15">
        <f>C591+C597+C603</f>
        <v>44.871557</v>
      </c>
      <c r="D609" s="11">
        <f>B609+C609</f>
        <v>118.9951969</v>
      </c>
      <c r="E609" s="15"/>
      <c r="F609" s="15">
        <f>F591+F597+F603</f>
        <v>71.2633999</v>
      </c>
      <c r="G609" s="15">
        <f>G591+G597+G603</f>
        <v>44.9802925</v>
      </c>
      <c r="H609" s="15">
        <f>F609+G609</f>
        <v>116.24369239999999</v>
      </c>
    </row>
    <row r="610" spans="1:7" ht="36" customHeight="1">
      <c r="A610" s="39" t="s">
        <v>48</v>
      </c>
      <c r="B610" s="39"/>
      <c r="C610" s="39"/>
      <c r="D610" s="39"/>
      <c r="E610" s="39"/>
      <c r="F610" s="39"/>
      <c r="G610" s="39"/>
    </row>
    <row r="611" spans="1:5" s="2" customFormat="1" ht="12.75">
      <c r="A611" s="111" t="s">
        <v>72</v>
      </c>
      <c r="B611" s="111"/>
      <c r="C611" s="111"/>
      <c r="D611" s="111"/>
      <c r="E611" s="112"/>
    </row>
    <row r="612" spans="1:7" ht="27.75" customHeight="1">
      <c r="A612" s="44" t="s">
        <v>115</v>
      </c>
      <c r="B612" s="44"/>
      <c r="C612" s="44"/>
      <c r="D612" s="44"/>
      <c r="E612" s="44"/>
      <c r="F612" s="44"/>
      <c r="G612" s="44"/>
    </row>
    <row r="613" spans="1:8" ht="15.75" customHeight="1">
      <c r="A613" s="26"/>
      <c r="B613" s="28" t="s">
        <v>7</v>
      </c>
      <c r="C613" s="28"/>
      <c r="D613" s="27"/>
      <c r="E613" s="27"/>
      <c r="F613" s="82" t="s">
        <v>8</v>
      </c>
      <c r="G613" s="27"/>
      <c r="H613" s="27"/>
    </row>
    <row r="614" spans="1:8" ht="15.75" customHeight="1">
      <c r="A614" s="29"/>
      <c r="B614" s="30" t="s">
        <v>17</v>
      </c>
      <c r="C614" s="30" t="s">
        <v>18</v>
      </c>
      <c r="D614" s="31" t="s">
        <v>19</v>
      </c>
      <c r="E614" s="31"/>
      <c r="F614" s="30" t="s">
        <v>17</v>
      </c>
      <c r="G614" s="30" t="s">
        <v>18</v>
      </c>
      <c r="H614" s="31" t="s">
        <v>19</v>
      </c>
    </row>
    <row r="615" spans="1:8" ht="16.5" customHeight="1">
      <c r="A615" s="32" t="s">
        <v>50</v>
      </c>
      <c r="B615" s="10"/>
      <c r="C615" s="10"/>
      <c r="D615" s="10"/>
      <c r="E615" s="10"/>
      <c r="F615" s="10"/>
      <c r="G615" s="10"/>
      <c r="H615" s="10"/>
    </row>
    <row r="616" spans="1:8" ht="12.75">
      <c r="A616" s="10" t="s">
        <v>69</v>
      </c>
      <c r="B616" s="33">
        <v>6812</v>
      </c>
      <c r="C616" s="33">
        <v>4237</v>
      </c>
      <c r="D616" s="33">
        <f>B616+C616</f>
        <v>11049</v>
      </c>
      <c r="E616" s="34"/>
      <c r="F616" s="33">
        <v>7933</v>
      </c>
      <c r="G616" s="33">
        <v>5228</v>
      </c>
      <c r="H616" s="33">
        <f>F616+G616</f>
        <v>13161</v>
      </c>
    </row>
    <row r="617" spans="1:8" ht="12.75">
      <c r="A617" s="9" t="s">
        <v>11</v>
      </c>
      <c r="B617" s="33">
        <v>1142</v>
      </c>
      <c r="C617" s="33">
        <v>214</v>
      </c>
      <c r="D617" s="33">
        <f aca="true" t="shared" si="55" ref="D617:D662">B617+C617</f>
        <v>1356</v>
      </c>
      <c r="E617" s="34"/>
      <c r="F617" s="33">
        <v>1300</v>
      </c>
      <c r="G617" s="33">
        <v>303</v>
      </c>
      <c r="H617" s="35">
        <f aca="true" t="shared" si="56" ref="H617:H662">F617+G617</f>
        <v>1603</v>
      </c>
    </row>
    <row r="618" spans="1:8" ht="12.75">
      <c r="A618" s="10" t="s">
        <v>70</v>
      </c>
      <c r="B618" s="33">
        <v>4632</v>
      </c>
      <c r="C618" s="33">
        <v>2949</v>
      </c>
      <c r="D618" s="33">
        <f t="shared" si="55"/>
        <v>7581</v>
      </c>
      <c r="E618" s="34"/>
      <c r="F618" s="33">
        <v>5283</v>
      </c>
      <c r="G618" s="33">
        <v>3645</v>
      </c>
      <c r="H618" s="33">
        <f t="shared" si="56"/>
        <v>8928</v>
      </c>
    </row>
    <row r="619" spans="1:8" ht="12.75">
      <c r="A619" s="10" t="s">
        <v>13</v>
      </c>
      <c r="B619" s="33">
        <v>159</v>
      </c>
      <c r="C619" s="33">
        <v>53</v>
      </c>
      <c r="D619" s="33">
        <f t="shared" si="55"/>
        <v>212</v>
      </c>
      <c r="E619" s="34"/>
      <c r="F619" s="33">
        <v>120</v>
      </c>
      <c r="G619" s="33">
        <v>48</v>
      </c>
      <c r="H619" s="33">
        <f t="shared" si="56"/>
        <v>168</v>
      </c>
    </row>
    <row r="620" spans="1:8" ht="12.75">
      <c r="A620" s="10" t="s">
        <v>14</v>
      </c>
      <c r="B620" s="33">
        <v>297</v>
      </c>
      <c r="C620" s="33">
        <v>131</v>
      </c>
      <c r="D620" s="33">
        <f t="shared" si="55"/>
        <v>428</v>
      </c>
      <c r="E620" s="34"/>
      <c r="F620" s="33">
        <v>324</v>
      </c>
      <c r="G620" s="33">
        <v>194</v>
      </c>
      <c r="H620" s="33">
        <f t="shared" si="56"/>
        <v>518</v>
      </c>
    </row>
    <row r="621" spans="1:8" ht="16.5" customHeight="1">
      <c r="A621" s="32" t="s">
        <v>51</v>
      </c>
      <c r="B621" s="34"/>
      <c r="C621" s="34"/>
      <c r="D621" s="33"/>
      <c r="E621" s="34"/>
      <c r="F621" s="34"/>
      <c r="G621" s="34"/>
      <c r="H621" s="33"/>
    </row>
    <row r="622" spans="1:8" ht="12.75">
      <c r="A622" s="10" t="s">
        <v>69</v>
      </c>
      <c r="B622" s="33">
        <v>19363</v>
      </c>
      <c r="C622" s="33">
        <v>10808</v>
      </c>
      <c r="D622" s="33">
        <f t="shared" si="55"/>
        <v>30171</v>
      </c>
      <c r="E622" s="34"/>
      <c r="F622" s="33">
        <v>22072</v>
      </c>
      <c r="G622" s="33">
        <v>12543</v>
      </c>
      <c r="H622" s="33">
        <f t="shared" si="56"/>
        <v>34615</v>
      </c>
    </row>
    <row r="623" spans="1:8" ht="12.75">
      <c r="A623" s="9" t="s">
        <v>11</v>
      </c>
      <c r="B623" s="33">
        <v>7317</v>
      </c>
      <c r="C623" s="33">
        <v>1443</v>
      </c>
      <c r="D623" s="33">
        <f t="shared" si="55"/>
        <v>8760</v>
      </c>
      <c r="E623" s="34"/>
      <c r="F623" s="33">
        <v>8222</v>
      </c>
      <c r="G623" s="33">
        <v>1698</v>
      </c>
      <c r="H623" s="33">
        <f t="shared" si="56"/>
        <v>9920</v>
      </c>
    </row>
    <row r="624" spans="1:8" ht="12.75">
      <c r="A624" s="10" t="s">
        <v>70</v>
      </c>
      <c r="B624" s="33">
        <v>10992</v>
      </c>
      <c r="C624" s="33">
        <v>6000</v>
      </c>
      <c r="D624" s="33">
        <f t="shared" si="55"/>
        <v>16992</v>
      </c>
      <c r="E624" s="34"/>
      <c r="F624" s="33">
        <v>11958</v>
      </c>
      <c r="G624" s="33">
        <v>6785</v>
      </c>
      <c r="H624" s="33">
        <f t="shared" si="56"/>
        <v>18743</v>
      </c>
    </row>
    <row r="625" spans="1:8" ht="12.75">
      <c r="A625" s="10" t="s">
        <v>13</v>
      </c>
      <c r="B625" s="33">
        <v>59</v>
      </c>
      <c r="C625" s="33">
        <v>54</v>
      </c>
      <c r="D625" s="33">
        <f t="shared" si="55"/>
        <v>113</v>
      </c>
      <c r="E625" s="34"/>
      <c r="F625" s="33">
        <v>70</v>
      </c>
      <c r="G625" s="33">
        <v>70</v>
      </c>
      <c r="H625" s="33">
        <f t="shared" si="56"/>
        <v>140</v>
      </c>
    </row>
    <row r="626" spans="1:8" ht="12.75">
      <c r="A626" s="10" t="s">
        <v>14</v>
      </c>
      <c r="B626" s="33">
        <v>701</v>
      </c>
      <c r="C626" s="33">
        <v>518</v>
      </c>
      <c r="D626" s="33">
        <f t="shared" si="55"/>
        <v>1219</v>
      </c>
      <c r="E626" s="34"/>
      <c r="F626" s="33">
        <v>715</v>
      </c>
      <c r="G626" s="33">
        <v>585</v>
      </c>
      <c r="H626" s="33">
        <f t="shared" si="56"/>
        <v>1300</v>
      </c>
    </row>
    <row r="627" spans="1:8" ht="16.5" customHeight="1">
      <c r="A627" s="32" t="s">
        <v>52</v>
      </c>
      <c r="B627" s="34"/>
      <c r="C627" s="34"/>
      <c r="D627" s="33"/>
      <c r="E627" s="34"/>
      <c r="F627" s="34"/>
      <c r="G627" s="34"/>
      <c r="H627" s="33"/>
    </row>
    <row r="628" spans="1:8" ht="12.75">
      <c r="A628" s="10" t="s">
        <v>69</v>
      </c>
      <c r="B628" s="33">
        <v>1763</v>
      </c>
      <c r="C628" s="33">
        <v>2298</v>
      </c>
      <c r="D628" s="33">
        <f t="shared" si="55"/>
        <v>4061</v>
      </c>
      <c r="E628" s="34"/>
      <c r="F628" s="33">
        <v>2127</v>
      </c>
      <c r="G628" s="33">
        <v>2755</v>
      </c>
      <c r="H628" s="33">
        <f t="shared" si="56"/>
        <v>4882</v>
      </c>
    </row>
    <row r="629" spans="1:8" ht="12.75">
      <c r="A629" s="9" t="s">
        <v>11</v>
      </c>
      <c r="B629" s="33">
        <v>125</v>
      </c>
      <c r="C629" s="33">
        <v>23</v>
      </c>
      <c r="D629" s="33">
        <f t="shared" si="55"/>
        <v>148</v>
      </c>
      <c r="E629" s="34"/>
      <c r="F629" s="33">
        <v>145</v>
      </c>
      <c r="G629" s="33">
        <v>26</v>
      </c>
      <c r="H629" s="33">
        <f t="shared" si="56"/>
        <v>171</v>
      </c>
    </row>
    <row r="630" spans="1:8" ht="12.75">
      <c r="A630" s="10" t="s">
        <v>70</v>
      </c>
      <c r="B630" s="33">
        <v>430</v>
      </c>
      <c r="C630" s="33">
        <v>534</v>
      </c>
      <c r="D630" s="33">
        <f t="shared" si="55"/>
        <v>964</v>
      </c>
      <c r="E630" s="34"/>
      <c r="F630" s="33">
        <v>474</v>
      </c>
      <c r="G630" s="33">
        <v>540</v>
      </c>
      <c r="H630" s="33">
        <f>F630+G630</f>
        <v>1014</v>
      </c>
    </row>
    <row r="631" spans="1:8" ht="12.75">
      <c r="A631" s="10" t="s">
        <v>13</v>
      </c>
      <c r="B631" s="64" t="s">
        <v>45</v>
      </c>
      <c r="C631" s="64">
        <v>3</v>
      </c>
      <c r="D631" s="64">
        <f>SUM(B631:C631)</f>
        <v>3</v>
      </c>
      <c r="E631" s="113"/>
      <c r="F631" s="64" t="s">
        <v>45</v>
      </c>
      <c r="G631" s="64" t="s">
        <v>45</v>
      </c>
      <c r="H631" s="64" t="s">
        <v>45</v>
      </c>
    </row>
    <row r="632" spans="1:8" ht="12.75">
      <c r="A632" s="10" t="s">
        <v>14</v>
      </c>
      <c r="B632" s="64" t="s">
        <v>45</v>
      </c>
      <c r="C632" s="64" t="s">
        <v>45</v>
      </c>
      <c r="D632" s="64" t="s">
        <v>45</v>
      </c>
      <c r="E632" s="113"/>
      <c r="F632" s="64" t="s">
        <v>45</v>
      </c>
      <c r="G632" s="64" t="s">
        <v>45</v>
      </c>
      <c r="H632" s="64" t="s">
        <v>45</v>
      </c>
    </row>
    <row r="633" spans="1:8" ht="16.5" customHeight="1">
      <c r="A633" s="32" t="s">
        <v>73</v>
      </c>
      <c r="B633" s="34"/>
      <c r="C633" s="34"/>
      <c r="D633" s="33"/>
      <c r="E633" s="34"/>
      <c r="F633" s="34"/>
      <c r="G633" s="34"/>
      <c r="H633" s="33"/>
    </row>
    <row r="634" spans="1:8" ht="12.75">
      <c r="A634" s="10" t="s">
        <v>69</v>
      </c>
      <c r="B634" s="33">
        <v>1673</v>
      </c>
      <c r="C634" s="33">
        <v>1005</v>
      </c>
      <c r="D634" s="33">
        <f t="shared" si="55"/>
        <v>2678</v>
      </c>
      <c r="E634" s="34"/>
      <c r="F634" s="33">
        <v>1908</v>
      </c>
      <c r="G634" s="33">
        <v>1157</v>
      </c>
      <c r="H634" s="33">
        <f t="shared" si="56"/>
        <v>3065</v>
      </c>
    </row>
    <row r="635" spans="1:8" ht="12.75">
      <c r="A635" s="9" t="s">
        <v>11</v>
      </c>
      <c r="B635" s="33">
        <v>162</v>
      </c>
      <c r="C635" s="33">
        <v>44</v>
      </c>
      <c r="D635" s="33">
        <f t="shared" si="55"/>
        <v>206</v>
      </c>
      <c r="E635" s="34"/>
      <c r="F635" s="33">
        <v>186</v>
      </c>
      <c r="G635" s="33">
        <v>44</v>
      </c>
      <c r="H635" s="33">
        <f t="shared" si="56"/>
        <v>230</v>
      </c>
    </row>
    <row r="636" spans="1:8" ht="12.75">
      <c r="A636" s="10" t="s">
        <v>70</v>
      </c>
      <c r="B636" s="33">
        <v>1335</v>
      </c>
      <c r="C636" s="33">
        <v>847</v>
      </c>
      <c r="D636" s="33">
        <f t="shared" si="55"/>
        <v>2182</v>
      </c>
      <c r="E636" s="34"/>
      <c r="F636" s="33">
        <v>1512</v>
      </c>
      <c r="G636" s="33">
        <v>952</v>
      </c>
      <c r="H636" s="33">
        <f t="shared" si="56"/>
        <v>2464</v>
      </c>
    </row>
    <row r="637" spans="1:8" ht="12.75">
      <c r="A637" s="10" t="s">
        <v>13</v>
      </c>
      <c r="B637" s="33">
        <v>905</v>
      </c>
      <c r="C637" s="33">
        <v>614</v>
      </c>
      <c r="D637" s="33">
        <f t="shared" si="55"/>
        <v>1519</v>
      </c>
      <c r="E637" s="34"/>
      <c r="F637" s="33">
        <v>977</v>
      </c>
      <c r="G637" s="33">
        <v>647</v>
      </c>
      <c r="H637" s="33">
        <f t="shared" si="56"/>
        <v>1624</v>
      </c>
    </row>
    <row r="638" spans="1:8" ht="12.75">
      <c r="A638" s="10" t="s">
        <v>14</v>
      </c>
      <c r="B638" s="35">
        <v>111</v>
      </c>
      <c r="C638" s="35">
        <v>93</v>
      </c>
      <c r="D638" s="35">
        <f t="shared" si="55"/>
        <v>204</v>
      </c>
      <c r="E638" s="48"/>
      <c r="F638" s="35">
        <v>112</v>
      </c>
      <c r="G638" s="35">
        <v>101</v>
      </c>
      <c r="H638" s="35">
        <f t="shared" si="56"/>
        <v>213</v>
      </c>
    </row>
    <row r="639" spans="1:8" ht="16.5" customHeight="1">
      <c r="A639" s="32" t="s">
        <v>116</v>
      </c>
      <c r="B639" s="34"/>
      <c r="C639" s="34"/>
      <c r="D639" s="33"/>
      <c r="E639" s="34"/>
      <c r="F639" s="34"/>
      <c r="G639" s="34"/>
      <c r="H639" s="33"/>
    </row>
    <row r="640" spans="1:8" ht="12.75">
      <c r="A640" s="10" t="s">
        <v>69</v>
      </c>
      <c r="B640" s="33">
        <v>11096</v>
      </c>
      <c r="C640" s="33">
        <v>8784</v>
      </c>
      <c r="D640" s="33">
        <f t="shared" si="55"/>
        <v>19880</v>
      </c>
      <c r="E640" s="34"/>
      <c r="F640" s="33">
        <v>11692</v>
      </c>
      <c r="G640" s="33">
        <v>9723</v>
      </c>
      <c r="H640" s="33">
        <f t="shared" si="56"/>
        <v>21415</v>
      </c>
    </row>
    <row r="641" spans="1:8" ht="12.75">
      <c r="A641" s="9" t="s">
        <v>11</v>
      </c>
      <c r="B641" s="33">
        <v>3398</v>
      </c>
      <c r="C641" s="33">
        <v>1002</v>
      </c>
      <c r="D641" s="33">
        <f t="shared" si="55"/>
        <v>4400</v>
      </c>
      <c r="E641" s="34"/>
      <c r="F641" s="33">
        <v>3545</v>
      </c>
      <c r="G641" s="33">
        <v>1164</v>
      </c>
      <c r="H641" s="33">
        <f t="shared" si="56"/>
        <v>4709</v>
      </c>
    </row>
    <row r="642" spans="1:8" ht="12.75">
      <c r="A642" s="10" t="s">
        <v>70</v>
      </c>
      <c r="B642" s="33">
        <v>8313</v>
      </c>
      <c r="C642" s="33">
        <v>6141</v>
      </c>
      <c r="D642" s="33">
        <f t="shared" si="55"/>
        <v>14454</v>
      </c>
      <c r="E642" s="34"/>
      <c r="F642" s="33">
        <v>8589</v>
      </c>
      <c r="G642" s="33">
        <v>6674</v>
      </c>
      <c r="H642" s="33">
        <f t="shared" si="56"/>
        <v>15263</v>
      </c>
    </row>
    <row r="643" spans="1:8" ht="12.75">
      <c r="A643" s="10" t="s">
        <v>13</v>
      </c>
      <c r="B643" s="33">
        <v>375</v>
      </c>
      <c r="C643" s="33">
        <v>181</v>
      </c>
      <c r="D643" s="33">
        <f t="shared" si="55"/>
        <v>556</v>
      </c>
      <c r="E643" s="34"/>
      <c r="F643" s="33">
        <v>333</v>
      </c>
      <c r="G643" s="33">
        <v>165</v>
      </c>
      <c r="H643" s="33">
        <f t="shared" si="56"/>
        <v>498</v>
      </c>
    </row>
    <row r="644" spans="1:8" ht="12.75">
      <c r="A644" s="10" t="s">
        <v>14</v>
      </c>
      <c r="B644" s="33">
        <v>1551</v>
      </c>
      <c r="C644" s="33">
        <v>1161</v>
      </c>
      <c r="D644" s="33">
        <f t="shared" si="55"/>
        <v>2712</v>
      </c>
      <c r="E644" s="34"/>
      <c r="F644" s="33">
        <v>1649</v>
      </c>
      <c r="G644" s="33">
        <v>1363</v>
      </c>
      <c r="H644" s="33">
        <f t="shared" si="56"/>
        <v>3012</v>
      </c>
    </row>
    <row r="645" spans="1:8" ht="16.5" customHeight="1">
      <c r="A645" s="32" t="s">
        <v>117</v>
      </c>
      <c r="B645" s="34"/>
      <c r="C645" s="34"/>
      <c r="D645" s="33"/>
      <c r="E645" s="34"/>
      <c r="F645" s="34"/>
      <c r="G645" s="34"/>
      <c r="H645" s="33"/>
    </row>
    <row r="646" spans="1:8" ht="12.75">
      <c r="A646" s="10" t="s">
        <v>69</v>
      </c>
      <c r="B646" s="65" t="s">
        <v>33</v>
      </c>
      <c r="C646" s="65" t="s">
        <v>33</v>
      </c>
      <c r="D646" s="65" t="s">
        <v>33</v>
      </c>
      <c r="E646" s="34"/>
      <c r="F646" s="33">
        <v>540</v>
      </c>
      <c r="G646" s="33">
        <v>774</v>
      </c>
      <c r="H646" s="33">
        <f>F646+G646</f>
        <v>1314</v>
      </c>
    </row>
    <row r="647" spans="1:8" ht="12.75">
      <c r="A647" s="9" t="s">
        <v>11</v>
      </c>
      <c r="B647" s="65" t="s">
        <v>33</v>
      </c>
      <c r="C647" s="65" t="s">
        <v>33</v>
      </c>
      <c r="D647" s="65" t="s">
        <v>33</v>
      </c>
      <c r="E647" s="34"/>
      <c r="F647" s="33">
        <v>182</v>
      </c>
      <c r="G647" s="33">
        <v>126</v>
      </c>
      <c r="H647" s="33">
        <f>F647+G647</f>
        <v>308</v>
      </c>
    </row>
    <row r="648" spans="1:8" ht="12.75">
      <c r="A648" s="10" t="s">
        <v>70</v>
      </c>
      <c r="B648" s="65" t="s">
        <v>33</v>
      </c>
      <c r="C648" s="65" t="s">
        <v>33</v>
      </c>
      <c r="D648" s="65" t="s">
        <v>33</v>
      </c>
      <c r="E648" s="34"/>
      <c r="F648" s="33">
        <v>338</v>
      </c>
      <c r="G648" s="33">
        <v>517</v>
      </c>
      <c r="H648" s="33">
        <f>F648+G648</f>
        <v>855</v>
      </c>
    </row>
    <row r="649" spans="1:8" ht="12.75">
      <c r="A649" s="10" t="s">
        <v>13</v>
      </c>
      <c r="B649" s="65" t="s">
        <v>33</v>
      </c>
      <c r="C649" s="65" t="s">
        <v>33</v>
      </c>
      <c r="D649" s="65" t="s">
        <v>33</v>
      </c>
      <c r="E649" s="34"/>
      <c r="F649" s="33">
        <v>18</v>
      </c>
      <c r="G649" s="33">
        <v>15</v>
      </c>
      <c r="H649" s="33">
        <f>F649+G649</f>
        <v>33</v>
      </c>
    </row>
    <row r="650" spans="1:8" ht="12.75">
      <c r="A650" s="10" t="s">
        <v>14</v>
      </c>
      <c r="B650" s="65" t="s">
        <v>33</v>
      </c>
      <c r="C650" s="65" t="s">
        <v>33</v>
      </c>
      <c r="D650" s="65" t="s">
        <v>33</v>
      </c>
      <c r="E650" s="34"/>
      <c r="F650" s="33">
        <v>67</v>
      </c>
      <c r="G650" s="33">
        <v>115</v>
      </c>
      <c r="H650" s="33">
        <f>F650+G650</f>
        <v>182</v>
      </c>
    </row>
    <row r="651" spans="1:8" ht="16.5" customHeight="1">
      <c r="A651" s="32" t="s">
        <v>53</v>
      </c>
      <c r="B651" s="34"/>
      <c r="C651" s="34"/>
      <c r="D651" s="33"/>
      <c r="E651" s="34"/>
      <c r="F651" s="34"/>
      <c r="G651" s="34"/>
      <c r="H651" s="33"/>
    </row>
    <row r="652" spans="1:8" ht="12.75">
      <c r="A652" s="10" t="s">
        <v>69</v>
      </c>
      <c r="B652" s="33">
        <v>123599</v>
      </c>
      <c r="C652" s="33">
        <v>81168</v>
      </c>
      <c r="D652" s="33">
        <f t="shared" si="55"/>
        <v>204767</v>
      </c>
      <c r="E652" s="34"/>
      <c r="F652" s="33">
        <v>137611</v>
      </c>
      <c r="G652" s="33">
        <v>93113</v>
      </c>
      <c r="H652" s="33">
        <f t="shared" si="56"/>
        <v>230724</v>
      </c>
    </row>
    <row r="653" spans="1:8" ht="12.75">
      <c r="A653" s="9" t="s">
        <v>11</v>
      </c>
      <c r="B653" s="33">
        <v>22356</v>
      </c>
      <c r="C653" s="33">
        <v>4124</v>
      </c>
      <c r="D653" s="33">
        <f t="shared" si="55"/>
        <v>26480</v>
      </c>
      <c r="E653" s="34"/>
      <c r="F653" s="33">
        <v>23513</v>
      </c>
      <c r="G653" s="33">
        <v>4403</v>
      </c>
      <c r="H653" s="33">
        <f t="shared" si="56"/>
        <v>27916</v>
      </c>
    </row>
    <row r="654" spans="1:8" ht="12.75">
      <c r="A654" s="10" t="s">
        <v>70</v>
      </c>
      <c r="B654" s="33">
        <v>89309</v>
      </c>
      <c r="C654" s="33">
        <v>57927</v>
      </c>
      <c r="D654" s="33">
        <f t="shared" si="55"/>
        <v>147236</v>
      </c>
      <c r="E654" s="34"/>
      <c r="F654" s="33">
        <v>95908</v>
      </c>
      <c r="G654" s="33">
        <v>64261</v>
      </c>
      <c r="H654" s="33">
        <f t="shared" si="56"/>
        <v>160169</v>
      </c>
    </row>
    <row r="655" spans="1:8" ht="12.75">
      <c r="A655" s="10" t="s">
        <v>13</v>
      </c>
      <c r="B655" s="33">
        <v>1651</v>
      </c>
      <c r="C655" s="33">
        <v>533</v>
      </c>
      <c r="D655" s="33">
        <f t="shared" si="55"/>
        <v>2184</v>
      </c>
      <c r="E655" s="34"/>
      <c r="F655" s="33">
        <v>1512</v>
      </c>
      <c r="G655" s="33">
        <v>515</v>
      </c>
      <c r="H655" s="33">
        <f t="shared" si="56"/>
        <v>2027</v>
      </c>
    </row>
    <row r="656" spans="1:8" ht="12.75">
      <c r="A656" s="10" t="s">
        <v>14</v>
      </c>
      <c r="B656" s="33">
        <v>6194</v>
      </c>
      <c r="C656" s="33">
        <v>3128</v>
      </c>
      <c r="D656" s="33">
        <f t="shared" si="55"/>
        <v>9322</v>
      </c>
      <c r="E656" s="34"/>
      <c r="F656" s="33">
        <v>6225</v>
      </c>
      <c r="G656" s="33">
        <v>3290</v>
      </c>
      <c r="H656" s="33">
        <f t="shared" si="56"/>
        <v>9515</v>
      </c>
    </row>
    <row r="657" spans="1:8" ht="16.5" customHeight="1">
      <c r="A657" s="32" t="s">
        <v>118</v>
      </c>
      <c r="B657" s="36"/>
      <c r="C657" s="36"/>
      <c r="D657" s="33"/>
      <c r="E657" s="36"/>
      <c r="F657" s="36"/>
      <c r="G657" s="34"/>
      <c r="H657" s="33"/>
    </row>
    <row r="658" spans="1:8" ht="12.75">
      <c r="A658" s="10" t="s">
        <v>69</v>
      </c>
      <c r="B658" s="33">
        <v>1118</v>
      </c>
      <c r="C658" s="33">
        <v>1970</v>
      </c>
      <c r="D658" s="33">
        <f>B658+C658</f>
        <v>3088</v>
      </c>
      <c r="E658" s="34"/>
      <c r="F658" s="33">
        <v>1064</v>
      </c>
      <c r="G658" s="33">
        <v>1645</v>
      </c>
      <c r="H658" s="33">
        <f t="shared" si="56"/>
        <v>2709</v>
      </c>
    </row>
    <row r="659" spans="1:8" ht="12.75">
      <c r="A659" s="9" t="s">
        <v>11</v>
      </c>
      <c r="B659" s="33">
        <f>244+2</f>
        <v>246</v>
      </c>
      <c r="C659" s="33">
        <v>316</v>
      </c>
      <c r="D659" s="33">
        <f t="shared" si="55"/>
        <v>562</v>
      </c>
      <c r="E659" s="34"/>
      <c r="F659" s="33">
        <v>224</v>
      </c>
      <c r="G659" s="33">
        <v>263</v>
      </c>
      <c r="H659" s="33">
        <f t="shared" si="56"/>
        <v>487</v>
      </c>
    </row>
    <row r="660" spans="1:8" ht="12.75">
      <c r="A660" s="10" t="s">
        <v>70</v>
      </c>
      <c r="B660" s="33">
        <v>856</v>
      </c>
      <c r="C660" s="33">
        <v>1464</v>
      </c>
      <c r="D660" s="33">
        <f t="shared" si="55"/>
        <v>2320</v>
      </c>
      <c r="E660" s="34"/>
      <c r="F660" s="33">
        <v>820</v>
      </c>
      <c r="G660" s="33">
        <v>1197</v>
      </c>
      <c r="H660" s="33">
        <f t="shared" si="56"/>
        <v>2017</v>
      </c>
    </row>
    <row r="661" spans="1:8" ht="12.75">
      <c r="A661" s="10" t="s">
        <v>13</v>
      </c>
      <c r="B661" s="33">
        <v>197</v>
      </c>
      <c r="C661" s="33">
        <v>259</v>
      </c>
      <c r="D661" s="33">
        <f t="shared" si="55"/>
        <v>456</v>
      </c>
      <c r="E661" s="36"/>
      <c r="F661" s="10">
        <v>185</v>
      </c>
      <c r="G661" s="33">
        <v>235</v>
      </c>
      <c r="H661" s="33">
        <f t="shared" si="56"/>
        <v>420</v>
      </c>
    </row>
    <row r="662" spans="1:8" ht="12.75">
      <c r="A662" s="10" t="s">
        <v>14</v>
      </c>
      <c r="B662" s="37">
        <v>164</v>
      </c>
      <c r="C662" s="37">
        <v>363</v>
      </c>
      <c r="D662" s="33">
        <f t="shared" si="55"/>
        <v>527</v>
      </c>
      <c r="E662" s="114"/>
      <c r="F662" s="29">
        <v>158</v>
      </c>
      <c r="G662" s="37">
        <v>270</v>
      </c>
      <c r="H662" s="37">
        <f t="shared" si="56"/>
        <v>428</v>
      </c>
    </row>
    <row r="663" spans="1:8" ht="115.5" customHeight="1">
      <c r="A663" s="39" t="s">
        <v>74</v>
      </c>
      <c r="B663" s="39"/>
      <c r="C663" s="39"/>
      <c r="D663" s="39"/>
      <c r="E663" s="39"/>
      <c r="F663" s="39"/>
      <c r="G663" s="39"/>
      <c r="H663" s="39"/>
    </row>
    <row r="664" spans="1:5" ht="12.75">
      <c r="A664" s="111" t="s">
        <v>75</v>
      </c>
      <c r="B664" s="111"/>
      <c r="C664" s="111"/>
      <c r="D664" s="111"/>
      <c r="E664" s="112"/>
    </row>
    <row r="665" spans="1:7" ht="27" customHeight="1">
      <c r="A665" s="44" t="s">
        <v>119</v>
      </c>
      <c r="B665" s="44"/>
      <c r="C665" s="44"/>
      <c r="D665" s="44"/>
      <c r="E665" s="44"/>
      <c r="F665" s="44"/>
      <c r="G665" s="44"/>
    </row>
    <row r="666" spans="1:8" s="115" customFormat="1" ht="15.75" customHeight="1">
      <c r="A666" s="26"/>
      <c r="B666" s="28" t="s">
        <v>7</v>
      </c>
      <c r="C666" s="28"/>
      <c r="D666" s="27"/>
      <c r="E666" s="27"/>
      <c r="F666" s="82" t="s">
        <v>8</v>
      </c>
      <c r="G666" s="27"/>
      <c r="H666" s="27"/>
    </row>
    <row r="667" spans="1:8" s="115" customFormat="1" ht="15.75" customHeight="1">
      <c r="A667" s="29"/>
      <c r="B667" s="30" t="s">
        <v>17</v>
      </c>
      <c r="C667" s="30" t="s">
        <v>18</v>
      </c>
      <c r="D667" s="31" t="s">
        <v>19</v>
      </c>
      <c r="E667" s="31"/>
      <c r="F667" s="30" t="s">
        <v>17</v>
      </c>
      <c r="G667" s="30" t="s">
        <v>18</v>
      </c>
      <c r="H667" s="31" t="s">
        <v>19</v>
      </c>
    </row>
    <row r="668" spans="1:8" ht="15.75" customHeight="1">
      <c r="A668" s="32" t="s">
        <v>50</v>
      </c>
      <c r="B668" s="11"/>
      <c r="C668" s="10"/>
      <c r="D668" s="10"/>
      <c r="E668" s="10"/>
      <c r="F668" s="11"/>
      <c r="G668" s="11"/>
      <c r="H668" s="10"/>
    </row>
    <row r="669" spans="1:8" ht="12.75">
      <c r="A669" s="10" t="s">
        <v>69</v>
      </c>
      <c r="B669" s="11">
        <v>86.3920696</v>
      </c>
      <c r="C669" s="11">
        <v>55.1827149</v>
      </c>
      <c r="D669" s="11">
        <f>B669+C669</f>
        <v>141.5747845</v>
      </c>
      <c r="E669" s="47"/>
      <c r="F669" s="11">
        <v>85.0154445</v>
      </c>
      <c r="G669" s="11">
        <v>57.4464935</v>
      </c>
      <c r="H669" s="11">
        <f>F669+G669</f>
        <v>142.461938</v>
      </c>
    </row>
    <row r="670" spans="1:8" ht="12.75">
      <c r="A670" s="9" t="s">
        <v>11</v>
      </c>
      <c r="B670" s="11">
        <v>3.7425382</v>
      </c>
      <c r="C670" s="11">
        <v>0.6442981</v>
      </c>
      <c r="D670" s="11">
        <f aca="true" t="shared" si="57" ref="D670:D715">B670+C670</f>
        <v>4.3868363</v>
      </c>
      <c r="E670" s="47"/>
      <c r="F670" s="11">
        <v>3.7525021</v>
      </c>
      <c r="G670" s="11">
        <v>0.798527</v>
      </c>
      <c r="H670" s="13">
        <f aca="true" t="shared" si="58" ref="H670:H717">F670+G670</f>
        <v>4.5510291</v>
      </c>
    </row>
    <row r="671" spans="1:8" ht="12.75">
      <c r="A671" s="10" t="s">
        <v>70</v>
      </c>
      <c r="B671" s="11">
        <v>110.731216</v>
      </c>
      <c r="C671" s="11">
        <v>72.668823</v>
      </c>
      <c r="D671" s="11">
        <f t="shared" si="57"/>
        <v>183.400039</v>
      </c>
      <c r="E671" s="47"/>
      <c r="F671" s="11">
        <v>107.5247253</v>
      </c>
      <c r="G671" s="11">
        <v>75.2581269</v>
      </c>
      <c r="H671" s="11">
        <f t="shared" si="58"/>
        <v>182.78285219999998</v>
      </c>
    </row>
    <row r="672" spans="1:8" ht="12.75">
      <c r="A672" s="10" t="s">
        <v>13</v>
      </c>
      <c r="B672" s="11">
        <v>1.11464</v>
      </c>
      <c r="C672" s="11">
        <v>0.287424</v>
      </c>
      <c r="D672" s="11">
        <f t="shared" si="57"/>
        <v>1.4020640000000002</v>
      </c>
      <c r="E672" s="47"/>
      <c r="F672" s="11">
        <v>0.7186439</v>
      </c>
      <c r="G672" s="11">
        <v>0.2458282</v>
      </c>
      <c r="H672" s="11">
        <f t="shared" si="58"/>
        <v>0.9644721</v>
      </c>
    </row>
    <row r="673" spans="1:8" ht="12.75">
      <c r="A673" s="10" t="s">
        <v>14</v>
      </c>
      <c r="B673" s="11">
        <v>2.4918653</v>
      </c>
      <c r="C673" s="11">
        <v>1.1079855</v>
      </c>
      <c r="D673" s="11">
        <f>B673+C673</f>
        <v>3.5998508000000005</v>
      </c>
      <c r="E673" s="47"/>
      <c r="F673" s="11">
        <v>2.2966436</v>
      </c>
      <c r="G673" s="11">
        <v>1.3604145</v>
      </c>
      <c r="H673" s="11">
        <f t="shared" si="58"/>
        <v>3.6570581</v>
      </c>
    </row>
    <row r="674" spans="1:8" ht="15.75" customHeight="1">
      <c r="A674" s="32" t="s">
        <v>51</v>
      </c>
      <c r="B674" s="47"/>
      <c r="C674" s="47"/>
      <c r="D674" s="11"/>
      <c r="E674" s="47"/>
      <c r="F674" s="47"/>
      <c r="G674" s="47"/>
      <c r="H674" s="11"/>
    </row>
    <row r="675" spans="1:8" ht="12.75">
      <c r="A675" s="10" t="s">
        <v>69</v>
      </c>
      <c r="B675" s="11">
        <v>202.3415824</v>
      </c>
      <c r="C675" s="11">
        <v>111.2582378</v>
      </c>
      <c r="D675" s="11">
        <f t="shared" si="57"/>
        <v>313.5998202</v>
      </c>
      <c r="E675" s="47"/>
      <c r="F675" s="11">
        <v>208.079359</v>
      </c>
      <c r="G675" s="11">
        <v>118.1356401</v>
      </c>
      <c r="H675" s="11">
        <f t="shared" si="58"/>
        <v>326.2149991</v>
      </c>
    </row>
    <row r="676" spans="1:8" ht="12.75">
      <c r="A676" s="9" t="s">
        <v>11</v>
      </c>
      <c r="B676" s="11">
        <v>20.8376144</v>
      </c>
      <c r="C676" s="11">
        <v>4.0532868</v>
      </c>
      <c r="D676" s="11">
        <f t="shared" si="57"/>
        <v>24.890901200000002</v>
      </c>
      <c r="E676" s="47"/>
      <c r="F676" s="11">
        <v>21.4865073</v>
      </c>
      <c r="G676" s="11">
        <v>4.42062</v>
      </c>
      <c r="H676" s="11">
        <f t="shared" si="58"/>
        <v>25.9071273</v>
      </c>
    </row>
    <row r="677" spans="1:8" ht="12.75">
      <c r="A677" s="10" t="s">
        <v>70</v>
      </c>
      <c r="B677" s="11">
        <v>231.6841879</v>
      </c>
      <c r="C677" s="11">
        <v>122.2707601</v>
      </c>
      <c r="D677" s="11">
        <f t="shared" si="57"/>
        <v>353.954948</v>
      </c>
      <c r="E677" s="47"/>
      <c r="F677" s="11">
        <v>222.5257711</v>
      </c>
      <c r="G677" s="11">
        <v>125.7595466</v>
      </c>
      <c r="H677" s="11">
        <f t="shared" si="58"/>
        <v>348.28531769999995</v>
      </c>
    </row>
    <row r="678" spans="1:8" ht="12.75">
      <c r="A678" s="10" t="s">
        <v>13</v>
      </c>
      <c r="B678" s="11">
        <v>0.3813478</v>
      </c>
      <c r="C678" s="11">
        <v>0.4082222</v>
      </c>
      <c r="D678" s="11">
        <f t="shared" si="57"/>
        <v>0.78957</v>
      </c>
      <c r="E678" s="47"/>
      <c r="F678" s="11">
        <v>0.3926911</v>
      </c>
      <c r="G678" s="11">
        <v>0.4540196</v>
      </c>
      <c r="H678" s="11">
        <f t="shared" si="58"/>
        <v>0.8467107</v>
      </c>
    </row>
    <row r="679" spans="1:8" ht="12.75">
      <c r="A679" s="10" t="s">
        <v>14</v>
      </c>
      <c r="B679" s="11">
        <v>5.4008419</v>
      </c>
      <c r="C679" s="11">
        <v>3.9934975</v>
      </c>
      <c r="D679" s="11">
        <f>B679+C679</f>
        <v>9.3943394</v>
      </c>
      <c r="E679" s="47"/>
      <c r="F679" s="11">
        <v>4.8721026</v>
      </c>
      <c r="G679" s="11">
        <v>4.1019916</v>
      </c>
      <c r="H679" s="11">
        <f t="shared" si="58"/>
        <v>8.9740942</v>
      </c>
    </row>
    <row r="680" spans="1:8" ht="15.75" customHeight="1">
      <c r="A680" s="32" t="s">
        <v>52</v>
      </c>
      <c r="B680" s="47"/>
      <c r="C680" s="47"/>
      <c r="D680" s="11"/>
      <c r="E680" s="47"/>
      <c r="F680" s="47"/>
      <c r="G680" s="47"/>
      <c r="H680" s="11"/>
    </row>
    <row r="681" spans="1:8" ht="12.75">
      <c r="A681" s="10" t="s">
        <v>69</v>
      </c>
      <c r="B681" s="11">
        <v>25.1110606</v>
      </c>
      <c r="C681" s="11">
        <v>32.6964864</v>
      </c>
      <c r="D681" s="11">
        <f t="shared" si="57"/>
        <v>57.807547</v>
      </c>
      <c r="E681" s="47"/>
      <c r="F681" s="11">
        <v>23.2306883</v>
      </c>
      <c r="G681" s="11">
        <v>30.0448057</v>
      </c>
      <c r="H681" s="11">
        <f t="shared" si="58"/>
        <v>53.275494</v>
      </c>
    </row>
    <row r="682" spans="1:8" ht="12.75">
      <c r="A682" s="9" t="s">
        <v>11</v>
      </c>
      <c r="B682" s="11">
        <v>0.360881</v>
      </c>
      <c r="C682" s="11">
        <v>0.062509</v>
      </c>
      <c r="D682" s="11">
        <f t="shared" si="57"/>
        <v>0.42339</v>
      </c>
      <c r="E682" s="47"/>
      <c r="F682" s="11">
        <v>0.3206707</v>
      </c>
      <c r="G682" s="11">
        <v>0.055383</v>
      </c>
      <c r="H682" s="11">
        <f t="shared" si="58"/>
        <v>0.3760537</v>
      </c>
    </row>
    <row r="683" spans="1:8" ht="12.75">
      <c r="A683" s="10" t="s">
        <v>70</v>
      </c>
      <c r="B683" s="11">
        <v>11.30003</v>
      </c>
      <c r="C683" s="11">
        <v>13.9997758</v>
      </c>
      <c r="D683" s="11">
        <f t="shared" si="57"/>
        <v>25.2998058</v>
      </c>
      <c r="E683" s="47"/>
      <c r="F683" s="11">
        <v>9.5270483</v>
      </c>
      <c r="G683" s="11">
        <v>10.932085</v>
      </c>
      <c r="H683" s="11">
        <f t="shared" si="58"/>
        <v>20.4591333</v>
      </c>
    </row>
    <row r="684" spans="1:8" ht="12.75">
      <c r="A684" s="10" t="s">
        <v>13</v>
      </c>
      <c r="B684" s="11">
        <v>0.0029</v>
      </c>
      <c r="C684" s="11">
        <v>0.015852</v>
      </c>
      <c r="D684" s="11">
        <f t="shared" si="57"/>
        <v>0.018752</v>
      </c>
      <c r="E684" s="47"/>
      <c r="F684" s="11">
        <v>0.005535</v>
      </c>
      <c r="G684" s="76">
        <v>0.000415</v>
      </c>
      <c r="H684" s="11">
        <f t="shared" si="58"/>
        <v>0.00595</v>
      </c>
    </row>
    <row r="685" spans="1:8" ht="12.75">
      <c r="A685" s="10" t="s">
        <v>14</v>
      </c>
      <c r="B685" s="11">
        <v>0.00846</v>
      </c>
      <c r="C685" s="11">
        <v>0.010152</v>
      </c>
      <c r="D685" s="11">
        <f>B685+C685</f>
        <v>0.018612</v>
      </c>
      <c r="E685" s="47"/>
      <c r="F685" s="11">
        <v>0.007614</v>
      </c>
      <c r="G685" s="11">
        <v>0.007614</v>
      </c>
      <c r="H685" s="11">
        <f t="shared" si="58"/>
        <v>0.015228</v>
      </c>
    </row>
    <row r="686" spans="1:8" ht="15.75" customHeight="1">
      <c r="A686" s="32" t="s">
        <v>73</v>
      </c>
      <c r="B686" s="47"/>
      <c r="C686" s="47"/>
      <c r="D686" s="11"/>
      <c r="E686" s="47"/>
      <c r="F686" s="47"/>
      <c r="G686" s="47"/>
      <c r="H686" s="11"/>
    </row>
    <row r="687" spans="1:8" ht="12.75">
      <c r="A687" s="10" t="s">
        <v>69</v>
      </c>
      <c r="B687" s="11">
        <v>21.4852043</v>
      </c>
      <c r="C687" s="11">
        <v>13.0496435</v>
      </c>
      <c r="D687" s="11">
        <f t="shared" si="57"/>
        <v>34.5348478</v>
      </c>
      <c r="E687" s="47"/>
      <c r="F687" s="11">
        <v>21.3416402</v>
      </c>
      <c r="G687" s="11">
        <v>12.8837481</v>
      </c>
      <c r="H687" s="11">
        <f t="shared" si="58"/>
        <v>34.2253883</v>
      </c>
    </row>
    <row r="688" spans="1:8" ht="12.75">
      <c r="A688" s="9" t="s">
        <v>11</v>
      </c>
      <c r="B688" s="11">
        <v>0.5666395</v>
      </c>
      <c r="C688" s="11">
        <v>0.1382795</v>
      </c>
      <c r="D688" s="11">
        <f t="shared" si="57"/>
        <v>0.704919</v>
      </c>
      <c r="E688" s="47"/>
      <c r="F688" s="11">
        <v>0.5455255</v>
      </c>
      <c r="G688" s="11">
        <v>0.1235667</v>
      </c>
      <c r="H688" s="11">
        <f t="shared" si="58"/>
        <v>0.6690922</v>
      </c>
    </row>
    <row r="689" spans="1:8" ht="12.75">
      <c r="A689" s="10" t="s">
        <v>70</v>
      </c>
      <c r="B689" s="11">
        <v>32.472583</v>
      </c>
      <c r="C689" s="11">
        <v>20.938973</v>
      </c>
      <c r="D689" s="11">
        <f t="shared" si="57"/>
        <v>53.411556000000004</v>
      </c>
      <c r="E689" s="47"/>
      <c r="F689" s="11">
        <v>32.0632696</v>
      </c>
      <c r="G689" s="11">
        <v>20.07968</v>
      </c>
      <c r="H689" s="11">
        <f t="shared" si="58"/>
        <v>52.142949599999994</v>
      </c>
    </row>
    <row r="690" spans="1:8" ht="12.75">
      <c r="A690" s="10" t="s">
        <v>13</v>
      </c>
      <c r="B690" s="11">
        <v>18.4072153</v>
      </c>
      <c r="C690" s="11">
        <v>13.4606607</v>
      </c>
      <c r="D690" s="11">
        <f t="shared" si="57"/>
        <v>31.867876000000003</v>
      </c>
      <c r="E690" s="47"/>
      <c r="F690" s="11">
        <v>19.2856223</v>
      </c>
      <c r="G690" s="11">
        <v>12.9543843</v>
      </c>
      <c r="H690" s="11">
        <f t="shared" si="58"/>
        <v>32.2400066</v>
      </c>
    </row>
    <row r="691" spans="1:8" ht="12.75">
      <c r="A691" s="10" t="s">
        <v>14</v>
      </c>
      <c r="B691" s="11">
        <v>0.916713</v>
      </c>
      <c r="C691" s="11">
        <v>0.733172</v>
      </c>
      <c r="D691" s="11">
        <f>B691+C691</f>
        <v>1.649885</v>
      </c>
      <c r="E691" s="47"/>
      <c r="F691" s="11">
        <v>0.781189</v>
      </c>
      <c r="G691" s="11">
        <v>0.755805</v>
      </c>
      <c r="H691" s="11">
        <f t="shared" si="58"/>
        <v>1.536994</v>
      </c>
    </row>
    <row r="692" spans="1:8" ht="15.75" customHeight="1">
      <c r="A692" s="32" t="s">
        <v>116</v>
      </c>
      <c r="B692" s="47"/>
      <c r="C692" s="47"/>
      <c r="D692" s="11"/>
      <c r="E692" s="47"/>
      <c r="F692" s="47"/>
      <c r="G692" s="47"/>
      <c r="H692" s="11"/>
    </row>
    <row r="693" spans="1:8" ht="12.75">
      <c r="A693" s="10" t="s">
        <v>69</v>
      </c>
      <c r="B693" s="11">
        <v>152.7179563</v>
      </c>
      <c r="C693" s="11">
        <v>124.8480597</v>
      </c>
      <c r="D693" s="11">
        <f t="shared" si="57"/>
        <v>277.566016</v>
      </c>
      <c r="E693" s="47"/>
      <c r="F693" s="11">
        <v>138.4266795</v>
      </c>
      <c r="G693" s="11">
        <v>114.0531757</v>
      </c>
      <c r="H693" s="11">
        <f t="shared" si="58"/>
        <v>252.4798552</v>
      </c>
    </row>
    <row r="694" spans="1:8" ht="12.75">
      <c r="A694" s="9" t="s">
        <v>11</v>
      </c>
      <c r="B694" s="11">
        <v>12.9932197</v>
      </c>
      <c r="C694" s="11">
        <v>3.6907566</v>
      </c>
      <c r="D694" s="11">
        <f t="shared" si="57"/>
        <v>16.683976299999998</v>
      </c>
      <c r="E694" s="47"/>
      <c r="F694" s="11">
        <v>11.7870847</v>
      </c>
      <c r="G694" s="11">
        <v>3.6419371</v>
      </c>
      <c r="H694" s="11">
        <f t="shared" si="58"/>
        <v>15.4290218</v>
      </c>
    </row>
    <row r="695" spans="1:8" ht="12.75">
      <c r="A695" s="10" t="s">
        <v>70</v>
      </c>
      <c r="B695" s="11">
        <v>216.4355398</v>
      </c>
      <c r="C695" s="11">
        <v>164.5305045</v>
      </c>
      <c r="D695" s="11">
        <f t="shared" si="57"/>
        <v>380.9660443</v>
      </c>
      <c r="E695" s="47"/>
      <c r="F695" s="11">
        <v>193.533633</v>
      </c>
      <c r="G695" s="11">
        <v>148.7888832</v>
      </c>
      <c r="H695" s="11">
        <f t="shared" si="58"/>
        <v>342.3225162</v>
      </c>
    </row>
    <row r="696" spans="1:8" ht="12.75">
      <c r="A696" s="10" t="s">
        <v>13</v>
      </c>
      <c r="B696" s="11">
        <v>2.5529462</v>
      </c>
      <c r="C696" s="11">
        <v>1.2860886</v>
      </c>
      <c r="D696" s="11">
        <f t="shared" si="57"/>
        <v>3.8390348000000003</v>
      </c>
      <c r="E696" s="47"/>
      <c r="F696" s="11">
        <v>2.1225674</v>
      </c>
      <c r="G696" s="11">
        <v>1.0817653</v>
      </c>
      <c r="H696" s="11">
        <f t="shared" si="58"/>
        <v>3.2043327</v>
      </c>
    </row>
    <row r="697" spans="1:8" ht="12.75">
      <c r="A697" s="10" t="s">
        <v>14</v>
      </c>
      <c r="B697" s="11">
        <v>13.6427106</v>
      </c>
      <c r="C697" s="11">
        <v>10.412641</v>
      </c>
      <c r="D697" s="11">
        <f>B697+C697</f>
        <v>24.0553516</v>
      </c>
      <c r="E697" s="47"/>
      <c r="F697" s="11">
        <v>12.4404712</v>
      </c>
      <c r="G697" s="11">
        <v>10.1831166</v>
      </c>
      <c r="H697" s="11">
        <f t="shared" si="58"/>
        <v>22.6235878</v>
      </c>
    </row>
    <row r="698" spans="1:8" ht="15.75" customHeight="1">
      <c r="A698" s="32" t="s">
        <v>117</v>
      </c>
      <c r="B698" s="47"/>
      <c r="C698" s="47"/>
      <c r="D698" s="11"/>
      <c r="E698" s="47"/>
      <c r="F698" s="47"/>
      <c r="G698" s="47"/>
      <c r="H698" s="11"/>
    </row>
    <row r="699" spans="1:8" ht="12.75">
      <c r="A699" s="10" t="s">
        <v>69</v>
      </c>
      <c r="B699" s="76" t="s">
        <v>33</v>
      </c>
      <c r="C699" s="76" t="s">
        <v>33</v>
      </c>
      <c r="D699" s="76" t="s">
        <v>33</v>
      </c>
      <c r="E699" s="47"/>
      <c r="F699" s="11">
        <v>4.3858153</v>
      </c>
      <c r="G699" s="11">
        <v>6.4937766</v>
      </c>
      <c r="H699" s="11">
        <f>F699+G699</f>
        <v>10.879591900000001</v>
      </c>
    </row>
    <row r="700" spans="1:8" ht="12.75">
      <c r="A700" s="9" t="s">
        <v>11</v>
      </c>
      <c r="B700" s="76" t="s">
        <v>33</v>
      </c>
      <c r="C700" s="76" t="s">
        <v>33</v>
      </c>
      <c r="D700" s="76" t="s">
        <v>33</v>
      </c>
      <c r="E700" s="47"/>
      <c r="F700" s="11">
        <v>0.4001005</v>
      </c>
      <c r="G700" s="11">
        <v>0.262266</v>
      </c>
      <c r="H700" s="11">
        <f>F700+G700</f>
        <v>0.6623665000000001</v>
      </c>
    </row>
    <row r="701" spans="1:8" ht="12.75">
      <c r="A701" s="10" t="s">
        <v>70</v>
      </c>
      <c r="B701" s="76" t="s">
        <v>33</v>
      </c>
      <c r="C701" s="76" t="s">
        <v>33</v>
      </c>
      <c r="D701" s="76" t="s">
        <v>33</v>
      </c>
      <c r="E701" s="47"/>
      <c r="F701" s="11">
        <v>5.0257108</v>
      </c>
      <c r="G701" s="11">
        <v>7.9534336</v>
      </c>
      <c r="H701" s="11">
        <f>F701+G701</f>
        <v>12.9791444</v>
      </c>
    </row>
    <row r="702" spans="1:8" ht="12.75">
      <c r="A702" s="10" t="s">
        <v>13</v>
      </c>
      <c r="B702" s="76" t="s">
        <v>33</v>
      </c>
      <c r="C702" s="76" t="s">
        <v>33</v>
      </c>
      <c r="D702" s="76" t="s">
        <v>33</v>
      </c>
      <c r="E702" s="47"/>
      <c r="F702" s="11">
        <v>0.0814553</v>
      </c>
      <c r="G702" s="11">
        <v>0.05939</v>
      </c>
      <c r="H702" s="11">
        <f>F702+G702</f>
        <v>0.1408453</v>
      </c>
    </row>
    <row r="703" spans="1:8" ht="12.75">
      <c r="A703" s="10" t="s">
        <v>14</v>
      </c>
      <c r="B703" s="76" t="s">
        <v>33</v>
      </c>
      <c r="C703" s="76" t="s">
        <v>33</v>
      </c>
      <c r="D703" s="76" t="s">
        <v>33</v>
      </c>
      <c r="E703" s="47"/>
      <c r="F703" s="11">
        <v>0.327756</v>
      </c>
      <c r="G703" s="11">
        <v>0.6021983</v>
      </c>
      <c r="H703" s="11">
        <f>F703+G703</f>
        <v>0.9299542999999999</v>
      </c>
    </row>
    <row r="704" spans="1:8" ht="15.75" customHeight="1">
      <c r="A704" s="32" t="s">
        <v>53</v>
      </c>
      <c r="B704" s="47"/>
      <c r="C704" s="47"/>
      <c r="D704" s="11"/>
      <c r="E704" s="47"/>
      <c r="F704" s="47"/>
      <c r="G704" s="47"/>
      <c r="H704" s="11"/>
    </row>
    <row r="705" spans="1:8" ht="12.75">
      <c r="A705" s="10" t="s">
        <v>69</v>
      </c>
      <c r="B705" s="11">
        <v>1570.8530389</v>
      </c>
      <c r="C705" s="11">
        <v>1051.5571061</v>
      </c>
      <c r="D705" s="11">
        <f t="shared" si="57"/>
        <v>2622.410145</v>
      </c>
      <c r="E705" s="47"/>
      <c r="F705" s="11">
        <v>1713.2771284</v>
      </c>
      <c r="G705" s="11">
        <v>1177.6670345</v>
      </c>
      <c r="H705" s="11">
        <f t="shared" si="58"/>
        <v>2890.9441629000003</v>
      </c>
    </row>
    <row r="706" spans="1:8" ht="12.75">
      <c r="A706" s="9" t="s">
        <v>11</v>
      </c>
      <c r="B706" s="11">
        <v>78.1348288</v>
      </c>
      <c r="C706" s="11">
        <v>13.1967088</v>
      </c>
      <c r="D706" s="11">
        <f t="shared" si="57"/>
        <v>91.33153759999999</v>
      </c>
      <c r="E706" s="47"/>
      <c r="F706" s="11">
        <v>81.3139345</v>
      </c>
      <c r="G706" s="11">
        <v>13.723441</v>
      </c>
      <c r="H706" s="11">
        <f t="shared" si="58"/>
        <v>95.0373755</v>
      </c>
    </row>
    <row r="707" spans="1:8" ht="12.75">
      <c r="A707" s="10" t="s">
        <v>70</v>
      </c>
      <c r="B707" s="11">
        <v>2153.2513473</v>
      </c>
      <c r="C707" s="11">
        <v>1419.0318285</v>
      </c>
      <c r="D707" s="11">
        <f t="shared" si="57"/>
        <v>3572.2831758</v>
      </c>
      <c r="E707" s="47"/>
      <c r="F707" s="11">
        <v>2266.5565206</v>
      </c>
      <c r="G707" s="11">
        <v>1536.9899492</v>
      </c>
      <c r="H707" s="11">
        <f t="shared" si="58"/>
        <v>3803.5464698</v>
      </c>
    </row>
    <row r="708" spans="1:8" ht="12.75">
      <c r="A708" s="10" t="s">
        <v>13</v>
      </c>
      <c r="B708" s="11">
        <v>11.3019966</v>
      </c>
      <c r="C708" s="11">
        <v>3.8307513</v>
      </c>
      <c r="D708" s="11">
        <f t="shared" si="57"/>
        <v>15.132747900000002</v>
      </c>
      <c r="E708" s="47"/>
      <c r="F708" s="11">
        <v>10.1873313</v>
      </c>
      <c r="G708" s="11">
        <v>4.1386841</v>
      </c>
      <c r="H708" s="11">
        <f t="shared" si="58"/>
        <v>14.3260154</v>
      </c>
    </row>
    <row r="709" spans="1:8" ht="12.75">
      <c r="A709" s="10" t="s">
        <v>14</v>
      </c>
      <c r="B709" s="11">
        <v>50.2246272</v>
      </c>
      <c r="C709" s="11">
        <v>25.488487</v>
      </c>
      <c r="D709" s="11">
        <f>B709+C709</f>
        <v>75.7131142</v>
      </c>
      <c r="E709" s="47"/>
      <c r="F709" s="11">
        <v>49.2284173</v>
      </c>
      <c r="G709" s="11">
        <v>25.7535685</v>
      </c>
      <c r="H709" s="11">
        <f t="shared" si="58"/>
        <v>74.98198579999999</v>
      </c>
    </row>
    <row r="710" spans="1:8" ht="15.75" customHeight="1">
      <c r="A710" s="32" t="s">
        <v>118</v>
      </c>
      <c r="B710" s="47"/>
      <c r="C710" s="47"/>
      <c r="D710" s="11"/>
      <c r="E710" s="47"/>
      <c r="F710" s="47"/>
      <c r="G710" s="47"/>
      <c r="H710" s="11"/>
    </row>
    <row r="711" spans="1:8" ht="12.75">
      <c r="A711" s="10" t="s">
        <v>69</v>
      </c>
      <c r="B711" s="11">
        <v>14.653145</v>
      </c>
      <c r="C711" s="11">
        <v>26.0094917</v>
      </c>
      <c r="D711" s="11">
        <f t="shared" si="57"/>
        <v>40.6626367</v>
      </c>
      <c r="E711" s="47"/>
      <c r="F711" s="11">
        <v>13.3068896</v>
      </c>
      <c r="G711" s="11">
        <v>20.8778292</v>
      </c>
      <c r="H711" s="11">
        <f t="shared" si="58"/>
        <v>34.1847188</v>
      </c>
    </row>
    <row r="712" spans="1:8" ht="12.75">
      <c r="A712" s="9" t="s">
        <v>11</v>
      </c>
      <c r="B712" s="11">
        <f>0.000001*(918609+6718)</f>
        <v>0.925327</v>
      </c>
      <c r="C712" s="11">
        <v>1.0983903</v>
      </c>
      <c r="D712" s="11">
        <f t="shared" si="57"/>
        <v>2.0237173</v>
      </c>
      <c r="E712" s="47"/>
      <c r="F712" s="11">
        <v>0.8084031</v>
      </c>
      <c r="G712" s="11">
        <v>0.8898603</v>
      </c>
      <c r="H712" s="11">
        <f t="shared" si="58"/>
        <v>1.6982634</v>
      </c>
    </row>
    <row r="713" spans="1:8" ht="12.75">
      <c r="A713" s="10" t="s">
        <v>70</v>
      </c>
      <c r="B713" s="11">
        <v>21.4122555</v>
      </c>
      <c r="C713" s="11">
        <v>36.9609695</v>
      </c>
      <c r="D713" s="11">
        <f t="shared" si="57"/>
        <v>58.373225</v>
      </c>
      <c r="E713" s="47"/>
      <c r="F713" s="11">
        <v>19.7255622</v>
      </c>
      <c r="G713" s="11">
        <v>29.142346</v>
      </c>
      <c r="H713" s="11">
        <f t="shared" si="58"/>
        <v>48.8679082</v>
      </c>
    </row>
    <row r="714" spans="1:8" ht="12.75">
      <c r="A714" s="10" t="s">
        <v>13</v>
      </c>
      <c r="B714" s="11">
        <v>4.2055</v>
      </c>
      <c r="C714" s="11">
        <v>6.5572466</v>
      </c>
      <c r="D714" s="11">
        <f t="shared" si="57"/>
        <v>10.7627466</v>
      </c>
      <c r="E714" s="47"/>
      <c r="F714" s="11">
        <v>4.077812</v>
      </c>
      <c r="G714" s="11">
        <v>5.9135053</v>
      </c>
      <c r="H714" s="11">
        <f t="shared" si="58"/>
        <v>9.991317299999999</v>
      </c>
    </row>
    <row r="715" spans="1:8" ht="12.75">
      <c r="A715" s="10" t="s">
        <v>14</v>
      </c>
      <c r="B715" s="11">
        <v>1.438422</v>
      </c>
      <c r="C715" s="11">
        <v>3.125622</v>
      </c>
      <c r="D715" s="11">
        <f t="shared" si="57"/>
        <v>4.564044</v>
      </c>
      <c r="E715" s="47"/>
      <c r="F715" s="11">
        <v>1.309206</v>
      </c>
      <c r="G715" s="11">
        <v>2.215584</v>
      </c>
      <c r="H715" s="11">
        <f t="shared" si="58"/>
        <v>3.5247900000000003</v>
      </c>
    </row>
    <row r="716" spans="1:8" ht="15.75" customHeight="1">
      <c r="A716" s="32" t="s">
        <v>19</v>
      </c>
      <c r="B716" s="47"/>
      <c r="C716" s="47"/>
      <c r="D716" s="11"/>
      <c r="E716" s="47"/>
      <c r="F716" s="47"/>
      <c r="G716" s="47"/>
      <c r="H716" s="11"/>
    </row>
    <row r="717" spans="1:8" ht="12.75">
      <c r="A717" s="10" t="s">
        <v>69</v>
      </c>
      <c r="B717" s="11">
        <f aca="true" t="shared" si="59" ref="B717:C721">SUM(B669+B675+B681+B687+B693,B699,B705+B711)</f>
        <v>2073.5540571</v>
      </c>
      <c r="C717" s="11">
        <f t="shared" si="59"/>
        <v>1414.6017401</v>
      </c>
      <c r="D717" s="11">
        <f>B717+C717</f>
        <v>3488.1557972</v>
      </c>
      <c r="E717" s="11"/>
      <c r="F717" s="11">
        <f aca="true" t="shared" si="60" ref="F717:G721">F669+F675+F681+F687+F693+F699+F705+F711</f>
        <v>2207.0636448</v>
      </c>
      <c r="G717" s="11">
        <f t="shared" si="60"/>
        <v>1537.6025034</v>
      </c>
      <c r="H717" s="11">
        <f t="shared" si="58"/>
        <v>3744.6661482</v>
      </c>
    </row>
    <row r="718" spans="1:8" ht="12.75">
      <c r="A718" s="9" t="s">
        <v>11</v>
      </c>
      <c r="B718" s="11">
        <f t="shared" si="59"/>
        <v>117.56104859999999</v>
      </c>
      <c r="C718" s="11">
        <f t="shared" si="59"/>
        <v>22.8842291</v>
      </c>
      <c r="D718" s="11">
        <f>B718+C718</f>
        <v>140.4452777</v>
      </c>
      <c r="E718" s="11"/>
      <c r="F718" s="11">
        <f t="shared" si="60"/>
        <v>120.41472840000002</v>
      </c>
      <c r="G718" s="11">
        <f t="shared" si="60"/>
        <v>23.9156011</v>
      </c>
      <c r="H718" s="11">
        <f>F718+G718</f>
        <v>144.3303295</v>
      </c>
    </row>
    <row r="719" spans="1:8" ht="12.75">
      <c r="A719" s="10" t="s">
        <v>70</v>
      </c>
      <c r="B719" s="11">
        <f t="shared" si="59"/>
        <v>2777.2871594999997</v>
      </c>
      <c r="C719" s="11">
        <f t="shared" si="59"/>
        <v>1850.4016344000001</v>
      </c>
      <c r="D719" s="11">
        <f>B719+C719</f>
        <v>4627.6887939</v>
      </c>
      <c r="E719" s="11"/>
      <c r="F719" s="11">
        <f t="shared" si="60"/>
        <v>2856.4822409</v>
      </c>
      <c r="G719" s="11">
        <f t="shared" si="60"/>
        <v>1954.9040505</v>
      </c>
      <c r="H719" s="11">
        <f>F719+G719</f>
        <v>4811.3862914</v>
      </c>
    </row>
    <row r="720" spans="1:8" ht="12.75">
      <c r="A720" s="10" t="s">
        <v>13</v>
      </c>
      <c r="B720" s="11">
        <f t="shared" si="59"/>
        <v>37.9665459</v>
      </c>
      <c r="C720" s="11">
        <f t="shared" si="59"/>
        <v>25.8462454</v>
      </c>
      <c r="D720" s="11">
        <f>B720+C720</f>
        <v>63.8127913</v>
      </c>
      <c r="E720" s="11"/>
      <c r="F720" s="11">
        <f t="shared" si="60"/>
        <v>36.8716583</v>
      </c>
      <c r="G720" s="11">
        <f t="shared" si="60"/>
        <v>24.847991800000003</v>
      </c>
      <c r="H720" s="11">
        <f>F720+G720</f>
        <v>61.7196501</v>
      </c>
    </row>
    <row r="721" spans="1:8" ht="12.75">
      <c r="A721" s="29" t="s">
        <v>14</v>
      </c>
      <c r="B721" s="11">
        <f t="shared" si="59"/>
        <v>74.12364</v>
      </c>
      <c r="C721" s="11">
        <f t="shared" si="59"/>
        <v>44.871556999999996</v>
      </c>
      <c r="D721" s="11">
        <f>B721+C721</f>
        <v>118.99519699999999</v>
      </c>
      <c r="E721" s="15"/>
      <c r="F721" s="11">
        <f t="shared" si="60"/>
        <v>71.2633997</v>
      </c>
      <c r="G721" s="11">
        <f t="shared" si="60"/>
        <v>44.9802925</v>
      </c>
      <c r="H721" s="15">
        <f>F721+G721</f>
        <v>116.2436922</v>
      </c>
    </row>
    <row r="722" spans="1:8" ht="116.25" customHeight="1">
      <c r="A722" s="103" t="s">
        <v>76</v>
      </c>
      <c r="B722" s="103"/>
      <c r="C722" s="103"/>
      <c r="D722" s="103"/>
      <c r="E722" s="103"/>
      <c r="F722" s="103"/>
      <c r="G722" s="103"/>
      <c r="H722" s="103"/>
    </row>
    <row r="723" spans="1:5" ht="12.75" customHeight="1">
      <c r="A723" s="42"/>
      <c r="B723" s="3"/>
      <c r="C723" s="3"/>
      <c r="D723" s="3"/>
      <c r="E723" s="3"/>
    </row>
    <row r="724" spans="1:5" ht="12.75" customHeight="1">
      <c r="A724" s="42"/>
      <c r="B724" s="3"/>
      <c r="C724" s="3"/>
      <c r="D724" s="3"/>
      <c r="E724" s="3"/>
    </row>
    <row r="725" spans="1:7" ht="12.75" customHeight="1">
      <c r="A725" s="111" t="s">
        <v>77</v>
      </c>
      <c r="B725" s="111"/>
      <c r="C725" s="111"/>
      <c r="D725" s="111"/>
      <c r="E725" s="112"/>
      <c r="F725" s="2"/>
      <c r="G725" s="2"/>
    </row>
    <row r="726" spans="1:7" ht="27" customHeight="1">
      <c r="A726" s="44" t="s">
        <v>120</v>
      </c>
      <c r="B726" s="44"/>
      <c r="C726" s="44"/>
      <c r="D726" s="44"/>
      <c r="E726" s="44"/>
      <c r="F726" s="44"/>
      <c r="G726" s="44"/>
    </row>
    <row r="727" spans="1:8" ht="15.75" customHeight="1">
      <c r="A727" s="26"/>
      <c r="B727" s="28" t="s">
        <v>7</v>
      </c>
      <c r="C727" s="28"/>
      <c r="D727" s="27"/>
      <c r="E727" s="27"/>
      <c r="F727" s="82" t="s">
        <v>8</v>
      </c>
      <c r="G727" s="27"/>
      <c r="H727" s="27"/>
    </row>
    <row r="728" spans="1:8" ht="15.75" customHeight="1">
      <c r="A728" s="29"/>
      <c r="B728" s="30" t="s">
        <v>17</v>
      </c>
      <c r="C728" s="30" t="s">
        <v>18</v>
      </c>
      <c r="D728" s="31" t="s">
        <v>19</v>
      </c>
      <c r="E728" s="31"/>
      <c r="F728" s="30" t="s">
        <v>17</v>
      </c>
      <c r="G728" s="30" t="s">
        <v>18</v>
      </c>
      <c r="H728" s="31" t="s">
        <v>19</v>
      </c>
    </row>
    <row r="729" spans="1:8" ht="16.5" customHeight="1">
      <c r="A729" s="102" t="s">
        <v>78</v>
      </c>
      <c r="B729" s="10"/>
      <c r="C729" s="10"/>
      <c r="D729" s="10"/>
      <c r="E729" s="10"/>
      <c r="F729" s="10"/>
      <c r="G729" s="10"/>
      <c r="H729" s="10"/>
    </row>
    <row r="730" spans="1:8" ht="12.75" customHeight="1">
      <c r="A730" s="10" t="s">
        <v>69</v>
      </c>
      <c r="B730" s="33">
        <v>11314</v>
      </c>
      <c r="C730" s="33">
        <v>5253</v>
      </c>
      <c r="D730" s="33">
        <f>B730+C730</f>
        <v>16567</v>
      </c>
      <c r="E730" s="34"/>
      <c r="F730" s="33">
        <v>12412</v>
      </c>
      <c r="G730" s="33">
        <v>5964</v>
      </c>
      <c r="H730" s="33">
        <f>F730+G730</f>
        <v>18376</v>
      </c>
    </row>
    <row r="731" spans="1:8" ht="12.75" customHeight="1">
      <c r="A731" s="9" t="s">
        <v>11</v>
      </c>
      <c r="B731" s="33">
        <v>3864</v>
      </c>
      <c r="C731" s="33">
        <v>439</v>
      </c>
      <c r="D731" s="33">
        <f aca="true" t="shared" si="61" ref="D731:D742">B731+C731</f>
        <v>4303</v>
      </c>
      <c r="E731" s="34"/>
      <c r="F731" s="33">
        <v>4030</v>
      </c>
      <c r="G731" s="33">
        <v>480</v>
      </c>
      <c r="H731" s="35">
        <f aca="true" t="shared" si="62" ref="H731:H742">F731+G731</f>
        <v>4510</v>
      </c>
    </row>
    <row r="732" spans="1:8" ht="12.75" customHeight="1">
      <c r="A732" s="10" t="s">
        <v>70</v>
      </c>
      <c r="B732" s="33">
        <v>5285</v>
      </c>
      <c r="C732" s="33">
        <v>2573</v>
      </c>
      <c r="D732" s="33">
        <f t="shared" si="61"/>
        <v>7858</v>
      </c>
      <c r="E732" s="34"/>
      <c r="F732" s="33">
        <v>5623</v>
      </c>
      <c r="G732" s="33">
        <v>2815</v>
      </c>
      <c r="H732" s="33">
        <f t="shared" si="62"/>
        <v>8438</v>
      </c>
    </row>
    <row r="733" spans="1:8" ht="16.5" customHeight="1">
      <c r="A733" s="102" t="s">
        <v>58</v>
      </c>
      <c r="B733" s="34"/>
      <c r="C733" s="34"/>
      <c r="D733" s="33"/>
      <c r="E733" s="34"/>
      <c r="F733" s="34"/>
      <c r="G733" s="34"/>
      <c r="H733" s="33"/>
    </row>
    <row r="734" spans="1:8" ht="12.75" customHeight="1">
      <c r="A734" s="10" t="s">
        <v>69</v>
      </c>
      <c r="B734" s="33">
        <v>6626</v>
      </c>
      <c r="C734" s="33">
        <v>3818</v>
      </c>
      <c r="D734" s="33">
        <f t="shared" si="61"/>
        <v>10444</v>
      </c>
      <c r="E734" s="34"/>
      <c r="F734" s="33">
        <v>7365</v>
      </c>
      <c r="G734" s="33">
        <v>4140</v>
      </c>
      <c r="H734" s="33">
        <f t="shared" si="62"/>
        <v>11505</v>
      </c>
    </row>
    <row r="735" spans="1:8" ht="12.75" customHeight="1">
      <c r="A735" s="9" t="s">
        <v>11</v>
      </c>
      <c r="B735" s="33">
        <v>1853</v>
      </c>
      <c r="C735" s="33">
        <v>285</v>
      </c>
      <c r="D735" s="33">
        <f t="shared" si="61"/>
        <v>2138</v>
      </c>
      <c r="E735" s="34"/>
      <c r="F735" s="33">
        <v>2042</v>
      </c>
      <c r="G735" s="33">
        <v>344</v>
      </c>
      <c r="H735" s="33">
        <f t="shared" si="62"/>
        <v>2386</v>
      </c>
    </row>
    <row r="736" spans="1:8" ht="12.75" customHeight="1">
      <c r="A736" s="10" t="s">
        <v>70</v>
      </c>
      <c r="B736" s="33">
        <v>3941</v>
      </c>
      <c r="C736" s="33">
        <v>2180</v>
      </c>
      <c r="D736" s="33">
        <f t="shared" si="61"/>
        <v>6121</v>
      </c>
      <c r="E736" s="34"/>
      <c r="F736" s="33">
        <v>4112</v>
      </c>
      <c r="G736" s="33">
        <v>2230</v>
      </c>
      <c r="H736" s="33">
        <f t="shared" si="62"/>
        <v>6342</v>
      </c>
    </row>
    <row r="737" spans="1:8" ht="16.5" customHeight="1">
      <c r="A737" s="102" t="s">
        <v>59</v>
      </c>
      <c r="B737" s="34"/>
      <c r="C737" s="34"/>
      <c r="D737" s="33"/>
      <c r="E737" s="34"/>
      <c r="F737" s="34"/>
      <c r="G737" s="34"/>
      <c r="H737" s="33"/>
    </row>
    <row r="738" spans="1:8" ht="12.75" customHeight="1">
      <c r="A738" s="10" t="s">
        <v>69</v>
      </c>
      <c r="B738" s="33">
        <v>152919</v>
      </c>
      <c r="C738" s="33">
        <v>104527</v>
      </c>
      <c r="D738" s="33">
        <f t="shared" si="61"/>
        <v>257446</v>
      </c>
      <c r="E738" s="34"/>
      <c r="F738" s="33">
        <v>170615</v>
      </c>
      <c r="G738" s="33">
        <v>120243</v>
      </c>
      <c r="H738" s="33">
        <f>F738+G738</f>
        <v>290858</v>
      </c>
    </row>
    <row r="739" spans="1:8" ht="12.75" customHeight="1">
      <c r="A739" s="9" t="s">
        <v>11</v>
      </c>
      <c r="B739" s="33">
        <v>30497</v>
      </c>
      <c r="C739" s="33">
        <v>6653</v>
      </c>
      <c r="D739" s="33">
        <f t="shared" si="61"/>
        <v>37150</v>
      </c>
      <c r="E739" s="34"/>
      <c r="F739" s="33">
        <v>32648</v>
      </c>
      <c r="G739" s="33">
        <v>7437</v>
      </c>
      <c r="H739" s="33">
        <f>F739+G739</f>
        <v>40085</v>
      </c>
    </row>
    <row r="740" spans="1:8" ht="12.75" customHeight="1">
      <c r="A740" s="10" t="s">
        <v>70</v>
      </c>
      <c r="B740" s="33">
        <v>109904</v>
      </c>
      <c r="C740" s="33">
        <v>72993</v>
      </c>
      <c r="D740" s="33">
        <f t="shared" si="61"/>
        <v>182897</v>
      </c>
      <c r="E740" s="34"/>
      <c r="F740" s="33">
        <v>118181</v>
      </c>
      <c r="G740" s="33">
        <v>81325</v>
      </c>
      <c r="H740" s="33">
        <f>F740+G740</f>
        <v>199506</v>
      </c>
    </row>
    <row r="741" spans="1:8" ht="12.75" customHeight="1">
      <c r="A741" s="10" t="s">
        <v>13</v>
      </c>
      <c r="B741" s="33">
        <v>3329</v>
      </c>
      <c r="C741" s="33">
        <v>1684</v>
      </c>
      <c r="D741" s="33">
        <f t="shared" si="61"/>
        <v>5013</v>
      </c>
      <c r="E741" s="33"/>
      <c r="F741" s="33">
        <v>3187</v>
      </c>
      <c r="G741" s="33">
        <v>1690</v>
      </c>
      <c r="H741" s="33">
        <f>F741+G741</f>
        <v>4877</v>
      </c>
    </row>
    <row r="742" spans="1:8" ht="12.75" customHeight="1">
      <c r="A742" s="29" t="s">
        <v>14</v>
      </c>
      <c r="B742" s="37">
        <v>8957</v>
      </c>
      <c r="C742" s="37">
        <v>5347</v>
      </c>
      <c r="D742" s="37">
        <f t="shared" si="61"/>
        <v>14304</v>
      </c>
      <c r="E742" s="37"/>
      <c r="F742" s="37">
        <v>9160</v>
      </c>
      <c r="G742" s="37">
        <v>5871</v>
      </c>
      <c r="H742" s="37">
        <f t="shared" si="62"/>
        <v>15031</v>
      </c>
    </row>
    <row r="743" spans="1:8" ht="15" customHeight="1">
      <c r="A743" s="103" t="s">
        <v>60</v>
      </c>
      <c r="B743" s="103"/>
      <c r="C743" s="103"/>
      <c r="D743" s="103"/>
      <c r="E743" s="103"/>
      <c r="F743" s="103"/>
      <c r="G743" s="103"/>
      <c r="H743" s="103"/>
    </row>
    <row r="744" spans="1:5" ht="12.75" customHeight="1">
      <c r="A744" s="42"/>
      <c r="B744" s="43"/>
      <c r="C744" s="43"/>
      <c r="D744" s="43"/>
      <c r="E744" s="43"/>
    </row>
    <row r="745" spans="1:5" ht="12.75" customHeight="1">
      <c r="A745" s="42"/>
      <c r="B745" s="43"/>
      <c r="C745" s="43"/>
      <c r="D745" s="43"/>
      <c r="E745" s="43"/>
    </row>
    <row r="746" spans="1:5" ht="12.75" customHeight="1">
      <c r="A746" s="42"/>
      <c r="B746" s="43"/>
      <c r="C746" s="43"/>
      <c r="D746" s="43"/>
      <c r="E746" s="43"/>
    </row>
    <row r="747" ht="12.75" customHeight="1">
      <c r="A747" s="2" t="s">
        <v>79</v>
      </c>
    </row>
    <row r="748" spans="1:7" ht="27" customHeight="1">
      <c r="A748" s="44" t="s">
        <v>121</v>
      </c>
      <c r="B748" s="44"/>
      <c r="C748" s="44"/>
      <c r="D748" s="44"/>
      <c r="E748" s="44"/>
      <c r="F748" s="44"/>
      <c r="G748" s="44"/>
    </row>
    <row r="749" spans="1:8" ht="15.75" customHeight="1">
      <c r="A749" s="26"/>
      <c r="B749" s="28" t="s">
        <v>7</v>
      </c>
      <c r="C749" s="28"/>
      <c r="D749" s="27"/>
      <c r="E749" s="27"/>
      <c r="F749" s="82" t="s">
        <v>8</v>
      </c>
      <c r="G749" s="27"/>
      <c r="H749" s="27"/>
    </row>
    <row r="750" spans="1:8" ht="15.75" customHeight="1">
      <c r="A750" s="29"/>
      <c r="B750" s="30" t="s">
        <v>17</v>
      </c>
      <c r="C750" s="30" t="s">
        <v>18</v>
      </c>
      <c r="D750" s="31" t="s">
        <v>19</v>
      </c>
      <c r="E750" s="31"/>
      <c r="F750" s="30" t="s">
        <v>17</v>
      </c>
      <c r="G750" s="30" t="s">
        <v>18</v>
      </c>
      <c r="H750" s="31" t="s">
        <v>19</v>
      </c>
    </row>
    <row r="751" spans="1:8" ht="16.5" customHeight="1">
      <c r="A751" s="102" t="s">
        <v>78</v>
      </c>
      <c r="B751" s="10"/>
      <c r="C751" s="10"/>
      <c r="D751" s="10"/>
      <c r="E751" s="10"/>
      <c r="F751" s="10"/>
      <c r="G751" s="10"/>
      <c r="H751" s="10"/>
    </row>
    <row r="752" spans="1:8" ht="12.75" customHeight="1">
      <c r="A752" s="10" t="s">
        <v>69</v>
      </c>
      <c r="B752" s="11">
        <v>51.85534</v>
      </c>
      <c r="C752" s="11">
        <v>22.408291</v>
      </c>
      <c r="D752" s="11">
        <f>B752+C752</f>
        <v>74.263631</v>
      </c>
      <c r="E752" s="47"/>
      <c r="F752" s="11">
        <v>54.2487937</v>
      </c>
      <c r="G752" s="11">
        <v>24.1217822</v>
      </c>
      <c r="H752" s="11">
        <f>F752+G752</f>
        <v>78.3705759</v>
      </c>
    </row>
    <row r="753" spans="1:8" ht="12.75" customHeight="1">
      <c r="A753" s="9" t="s">
        <v>11</v>
      </c>
      <c r="B753" s="11">
        <v>5.5820808</v>
      </c>
      <c r="C753" s="11">
        <v>0.5404048</v>
      </c>
      <c r="D753" s="11">
        <f aca="true" t="shared" si="63" ref="D753:D767">B753+C753</f>
        <v>6.1224856</v>
      </c>
      <c r="E753" s="47"/>
      <c r="F753" s="11">
        <v>5.5110613</v>
      </c>
      <c r="G753" s="11">
        <v>0.5366769</v>
      </c>
      <c r="H753" s="13">
        <f aca="true" t="shared" si="64" ref="H753:H767">F753+G753</f>
        <v>6.0477381999999995</v>
      </c>
    </row>
    <row r="754" spans="1:8" ht="12.75" customHeight="1">
      <c r="A754" s="10" t="s">
        <v>70</v>
      </c>
      <c r="B754" s="11">
        <v>43.2997201</v>
      </c>
      <c r="C754" s="11">
        <v>19.8002305</v>
      </c>
      <c r="D754" s="11">
        <f t="shared" si="63"/>
        <v>63.0999506</v>
      </c>
      <c r="E754" s="47"/>
      <c r="F754" s="11">
        <v>43.3208814</v>
      </c>
      <c r="G754" s="11">
        <v>20.5558655</v>
      </c>
      <c r="H754" s="11">
        <f t="shared" si="64"/>
        <v>63.8767469</v>
      </c>
    </row>
    <row r="755" spans="1:8" ht="16.5" customHeight="1">
      <c r="A755" s="102" t="s">
        <v>58</v>
      </c>
      <c r="B755" s="47"/>
      <c r="C755" s="47"/>
      <c r="D755" s="11"/>
      <c r="E755" s="47"/>
      <c r="F755" s="47"/>
      <c r="G755" s="47"/>
      <c r="H755" s="11"/>
    </row>
    <row r="756" spans="1:8" ht="12.75" customHeight="1">
      <c r="A756" s="10" t="s">
        <v>69</v>
      </c>
      <c r="B756" s="11">
        <v>41.4943324</v>
      </c>
      <c r="C756" s="11">
        <v>23.0925078</v>
      </c>
      <c r="D756" s="11">
        <f t="shared" si="63"/>
        <v>64.5868402</v>
      </c>
      <c r="E756" s="47"/>
      <c r="F756" s="11">
        <v>46.6555397</v>
      </c>
      <c r="G756" s="11">
        <v>25.6305047</v>
      </c>
      <c r="H756" s="11">
        <f t="shared" si="64"/>
        <v>72.2860444</v>
      </c>
    </row>
    <row r="757" spans="1:8" ht="12.75" customHeight="1">
      <c r="A757" s="9" t="s">
        <v>11</v>
      </c>
      <c r="B757" s="11">
        <v>3.0958809</v>
      </c>
      <c r="C757" s="11">
        <v>0.4255147</v>
      </c>
      <c r="D757" s="11">
        <f t="shared" si="63"/>
        <v>3.5213956</v>
      </c>
      <c r="E757" s="47"/>
      <c r="F757" s="11">
        <v>3.5068875</v>
      </c>
      <c r="G757" s="11">
        <v>0.5054566</v>
      </c>
      <c r="H757" s="11">
        <f t="shared" si="64"/>
        <v>4.0123441</v>
      </c>
    </row>
    <row r="758" spans="1:8" ht="12.75" customHeight="1">
      <c r="A758" s="10" t="s">
        <v>70</v>
      </c>
      <c r="B758" s="11">
        <v>47.580156</v>
      </c>
      <c r="C758" s="11">
        <v>24.9822755</v>
      </c>
      <c r="D758" s="11">
        <f t="shared" si="63"/>
        <v>72.5624315</v>
      </c>
      <c r="E758" s="47"/>
      <c r="F758" s="11">
        <v>50.1952623</v>
      </c>
      <c r="G758" s="11">
        <v>26.4931385</v>
      </c>
      <c r="H758" s="11">
        <f t="shared" si="64"/>
        <v>76.68840080000001</v>
      </c>
    </row>
    <row r="759" spans="1:8" ht="16.5" customHeight="1">
      <c r="A759" s="102" t="s">
        <v>59</v>
      </c>
      <c r="B759" s="47"/>
      <c r="C759" s="47"/>
      <c r="D759" s="11"/>
      <c r="E759" s="47"/>
      <c r="F759" s="47"/>
      <c r="G759" s="47"/>
      <c r="H759" s="11"/>
    </row>
    <row r="760" spans="1:8" ht="12.75" customHeight="1">
      <c r="A760" s="10" t="s">
        <v>69</v>
      </c>
      <c r="B760" s="11">
        <v>1980.2043846</v>
      </c>
      <c r="C760" s="11">
        <v>1369.1009415</v>
      </c>
      <c r="D760" s="11">
        <f t="shared" si="63"/>
        <v>3349.3053261</v>
      </c>
      <c r="E760" s="47"/>
      <c r="F760" s="11">
        <v>2106.1593114</v>
      </c>
      <c r="G760" s="11">
        <v>1487.8502165</v>
      </c>
      <c r="H760" s="11">
        <f t="shared" si="64"/>
        <v>3594.0095279</v>
      </c>
    </row>
    <row r="761" spans="1:8" ht="12.75" customHeight="1">
      <c r="A761" s="9" t="s">
        <v>11</v>
      </c>
      <c r="B761" s="11">
        <v>108.8830867</v>
      </c>
      <c r="C761" s="11">
        <v>21.9183097</v>
      </c>
      <c r="D761" s="11">
        <f t="shared" si="63"/>
        <v>130.80139640000002</v>
      </c>
      <c r="E761" s="47"/>
      <c r="F761" s="11">
        <v>111.3967795</v>
      </c>
      <c r="G761" s="11">
        <v>22.8734674</v>
      </c>
      <c r="H761" s="11">
        <f t="shared" si="64"/>
        <v>134.2702469</v>
      </c>
    </row>
    <row r="762" spans="1:8" ht="12.75" customHeight="1">
      <c r="A762" s="10" t="s">
        <v>70</v>
      </c>
      <c r="B762" s="11">
        <v>2686.4072833</v>
      </c>
      <c r="C762" s="11">
        <v>1805.6191283</v>
      </c>
      <c r="D762" s="11">
        <f t="shared" si="63"/>
        <v>4492.0264116</v>
      </c>
      <c r="E762" s="47"/>
      <c r="F762" s="11">
        <v>2762.9660973</v>
      </c>
      <c r="G762" s="11">
        <v>1907.8550465</v>
      </c>
      <c r="H762" s="11">
        <f t="shared" si="64"/>
        <v>4670.8211438</v>
      </c>
    </row>
    <row r="763" spans="1:8" ht="12.75" customHeight="1">
      <c r="A763" s="10" t="s">
        <v>13</v>
      </c>
      <c r="B763" s="11">
        <v>37.9665458</v>
      </c>
      <c r="C763" s="11">
        <v>25.8462454</v>
      </c>
      <c r="D763" s="11">
        <f t="shared" si="63"/>
        <v>63.8127912</v>
      </c>
      <c r="E763" s="11"/>
      <c r="F763" s="11">
        <v>36.8716583</v>
      </c>
      <c r="G763" s="11">
        <v>24.8479919</v>
      </c>
      <c r="H763" s="11">
        <f t="shared" si="64"/>
        <v>61.719650200000004</v>
      </c>
    </row>
    <row r="764" spans="1:8" ht="12.75" customHeight="1">
      <c r="A764" s="10" t="s">
        <v>14</v>
      </c>
      <c r="B764" s="11">
        <v>74.1236399</v>
      </c>
      <c r="C764" s="11">
        <v>44.871557</v>
      </c>
      <c r="D764" s="11">
        <f t="shared" si="63"/>
        <v>118.9951969</v>
      </c>
      <c r="E764" s="11"/>
      <c r="F764" s="11">
        <v>71.2633998</v>
      </c>
      <c r="G764" s="11">
        <v>44.9802925</v>
      </c>
      <c r="H764" s="11">
        <f t="shared" si="64"/>
        <v>116.24369229999999</v>
      </c>
    </row>
    <row r="765" spans="1:8" ht="16.5" customHeight="1">
      <c r="A765" s="32" t="s">
        <v>19</v>
      </c>
      <c r="B765" s="47"/>
      <c r="C765" s="47"/>
      <c r="D765" s="11"/>
      <c r="E765" s="47"/>
      <c r="F765" s="47"/>
      <c r="G765" s="47"/>
      <c r="H765" s="11"/>
    </row>
    <row r="766" spans="1:8" ht="12.75" customHeight="1">
      <c r="A766" s="10" t="s">
        <v>69</v>
      </c>
      <c r="B766" s="11">
        <f aca="true" t="shared" si="65" ref="B766:C768">B752+B756+B760</f>
        <v>2073.554057</v>
      </c>
      <c r="C766" s="11">
        <f t="shared" si="65"/>
        <v>1414.6017403</v>
      </c>
      <c r="D766" s="11">
        <f t="shared" si="63"/>
        <v>3488.1557973</v>
      </c>
      <c r="E766" s="11"/>
      <c r="F766" s="11">
        <f aca="true" t="shared" si="66" ref="F766:G768">F752+F756+F760</f>
        <v>2207.0636448</v>
      </c>
      <c r="G766" s="11">
        <f t="shared" si="66"/>
        <v>1537.6025034</v>
      </c>
      <c r="H766" s="11">
        <f t="shared" si="64"/>
        <v>3744.6661482</v>
      </c>
    </row>
    <row r="767" spans="1:8" ht="12.75" customHeight="1">
      <c r="A767" s="9" t="s">
        <v>11</v>
      </c>
      <c r="B767" s="11">
        <f t="shared" si="65"/>
        <v>117.5610484</v>
      </c>
      <c r="C767" s="11">
        <f t="shared" si="65"/>
        <v>22.8842292</v>
      </c>
      <c r="D767" s="11">
        <f t="shared" si="63"/>
        <v>140.4452776</v>
      </c>
      <c r="E767" s="11"/>
      <c r="F767" s="11">
        <f t="shared" si="66"/>
        <v>120.4147283</v>
      </c>
      <c r="G767" s="11">
        <f t="shared" si="66"/>
        <v>23.915600899999998</v>
      </c>
      <c r="H767" s="11">
        <f t="shared" si="64"/>
        <v>144.3303292</v>
      </c>
    </row>
    <row r="768" spans="1:8" ht="12.75" customHeight="1">
      <c r="A768" s="10" t="s">
        <v>70</v>
      </c>
      <c r="B768" s="94">
        <f t="shared" si="65"/>
        <v>2777.2871594</v>
      </c>
      <c r="C768" s="94">
        <f>C754+C758+C762</f>
        <v>1850.4016343</v>
      </c>
      <c r="D768" s="11">
        <f>B768+C768</f>
        <v>4627.6887937</v>
      </c>
      <c r="E768" s="94"/>
      <c r="F768" s="11">
        <f t="shared" si="66"/>
        <v>2856.482241</v>
      </c>
      <c r="G768" s="11">
        <f t="shared" si="66"/>
        <v>1954.9040505</v>
      </c>
      <c r="H768" s="11">
        <f>F768+G768</f>
        <v>4811.3862915</v>
      </c>
    </row>
    <row r="769" spans="1:8" ht="12.75" customHeight="1">
      <c r="A769" s="10" t="s">
        <v>13</v>
      </c>
      <c r="B769" s="94">
        <f>B763</f>
        <v>37.9665458</v>
      </c>
      <c r="C769" s="94">
        <f aca="true" t="shared" si="67" ref="C769:H769">C763</f>
        <v>25.8462454</v>
      </c>
      <c r="D769" s="94">
        <f t="shared" si="67"/>
        <v>63.8127912</v>
      </c>
      <c r="E769" s="94"/>
      <c r="F769" s="94">
        <f t="shared" si="67"/>
        <v>36.8716583</v>
      </c>
      <c r="G769" s="94">
        <f t="shared" si="67"/>
        <v>24.8479919</v>
      </c>
      <c r="H769" s="94">
        <f t="shared" si="67"/>
        <v>61.719650200000004</v>
      </c>
    </row>
    <row r="770" spans="1:8" ht="12.75" customHeight="1">
      <c r="A770" s="29" t="s">
        <v>14</v>
      </c>
      <c r="B770" s="15">
        <f>B764</f>
        <v>74.1236399</v>
      </c>
      <c r="C770" s="15">
        <f>C764</f>
        <v>44.871557</v>
      </c>
      <c r="D770" s="15">
        <f>D764</f>
        <v>118.9951969</v>
      </c>
      <c r="E770" s="15"/>
      <c r="F770" s="15">
        <f>F764</f>
        <v>71.2633998</v>
      </c>
      <c r="G770" s="15">
        <f>G764</f>
        <v>44.9802925</v>
      </c>
      <c r="H770" s="15">
        <f>H764</f>
        <v>116.24369229999999</v>
      </c>
    </row>
    <row r="771" spans="1:7" ht="36" customHeight="1">
      <c r="A771" s="39" t="s">
        <v>48</v>
      </c>
      <c r="B771" s="39"/>
      <c r="C771" s="39"/>
      <c r="D771" s="39"/>
      <c r="E771" s="39"/>
      <c r="F771" s="39"/>
      <c r="G771" s="39"/>
    </row>
    <row r="772" spans="1:5" ht="12.75" customHeight="1">
      <c r="A772" s="18"/>
      <c r="B772" s="49"/>
      <c r="C772" s="49"/>
      <c r="D772" s="49"/>
      <c r="E772" s="3"/>
    </row>
    <row r="773" ht="12.75" customHeight="1"/>
    <row r="774" ht="12.75" customHeight="1"/>
    <row r="775" spans="1:7" ht="12.75" customHeight="1">
      <c r="A775" s="111" t="s">
        <v>80</v>
      </c>
      <c r="B775" s="111"/>
      <c r="C775" s="111"/>
      <c r="D775" s="111"/>
      <c r="E775" s="112"/>
      <c r="F775" s="2"/>
      <c r="G775" s="2"/>
    </row>
    <row r="776" spans="1:7" ht="27" customHeight="1">
      <c r="A776" s="116" t="s">
        <v>81</v>
      </c>
      <c r="B776" s="116"/>
      <c r="C776" s="116"/>
      <c r="D776" s="116"/>
      <c r="E776" s="116"/>
      <c r="F776" s="116"/>
      <c r="G776" s="116"/>
    </row>
    <row r="777" spans="1:8" ht="15.75" customHeight="1">
      <c r="A777" s="51"/>
      <c r="B777" s="7" t="s">
        <v>3</v>
      </c>
      <c r="C777" s="7" t="s">
        <v>4</v>
      </c>
      <c r="D777" s="7" t="s">
        <v>5</v>
      </c>
      <c r="E777" s="52"/>
      <c r="F777" s="7" t="s">
        <v>6</v>
      </c>
      <c r="G777" s="7" t="s">
        <v>7</v>
      </c>
      <c r="H777" s="7" t="s">
        <v>8</v>
      </c>
    </row>
    <row r="778" spans="1:8" ht="16.5" customHeight="1">
      <c r="A778" s="32" t="s">
        <v>17</v>
      </c>
      <c r="B778" s="33"/>
      <c r="C778" s="33"/>
      <c r="D778" s="33"/>
      <c r="E778" s="10"/>
      <c r="F778" s="33"/>
      <c r="G778" s="33"/>
      <c r="H778" s="33"/>
    </row>
    <row r="779" spans="1:8" ht="12.75" customHeight="1">
      <c r="A779" s="10" t="s">
        <v>69</v>
      </c>
      <c r="B779" s="33">
        <v>158716</v>
      </c>
      <c r="C779" s="33">
        <v>167674</v>
      </c>
      <c r="D779" s="33">
        <v>157445</v>
      </c>
      <c r="E779" s="33"/>
      <c r="F779" s="33">
        <v>168321</v>
      </c>
      <c r="G779" s="33">
        <v>164312</v>
      </c>
      <c r="H779" s="33">
        <v>183665</v>
      </c>
    </row>
    <row r="780" spans="1:8" ht="12.75" customHeight="1">
      <c r="A780" s="9" t="s">
        <v>11</v>
      </c>
      <c r="B780" s="35">
        <v>33450</v>
      </c>
      <c r="C780" s="35">
        <v>35967</v>
      </c>
      <c r="D780" s="35">
        <v>33372</v>
      </c>
      <c r="E780" s="33"/>
      <c r="F780" s="35">
        <v>35639</v>
      </c>
      <c r="G780" s="35">
        <v>34440</v>
      </c>
      <c r="H780" s="35">
        <v>36956</v>
      </c>
    </row>
    <row r="781" spans="1:8" ht="12.75" customHeight="1">
      <c r="A781" s="10" t="s">
        <v>70</v>
      </c>
      <c r="B781" s="33">
        <v>114652</v>
      </c>
      <c r="C781" s="33">
        <v>115833</v>
      </c>
      <c r="D781" s="33">
        <v>111743</v>
      </c>
      <c r="E781" s="33"/>
      <c r="F781" s="33">
        <v>115389</v>
      </c>
      <c r="G781" s="33">
        <v>115092</v>
      </c>
      <c r="H781" s="33">
        <v>124005</v>
      </c>
    </row>
    <row r="782" spans="1:8" ht="12.75" customHeight="1">
      <c r="A782" s="10" t="s">
        <v>13</v>
      </c>
      <c r="B782" s="33">
        <v>4089</v>
      </c>
      <c r="C782" s="33">
        <v>3504</v>
      </c>
      <c r="D782" s="33">
        <v>3655</v>
      </c>
      <c r="E782" s="33"/>
      <c r="F782" s="33">
        <v>3217</v>
      </c>
      <c r="G782" s="33">
        <v>3329</v>
      </c>
      <c r="H782" s="33">
        <v>3187</v>
      </c>
    </row>
    <row r="783" spans="1:8" ht="12.75" customHeight="1">
      <c r="A783" s="10" t="s">
        <v>14</v>
      </c>
      <c r="B783" s="33">
        <v>9053</v>
      </c>
      <c r="C783" s="33">
        <v>9013</v>
      </c>
      <c r="D783" s="33">
        <v>8730</v>
      </c>
      <c r="E783" s="33"/>
      <c r="F783" s="33">
        <v>9126</v>
      </c>
      <c r="G783" s="33">
        <v>8957</v>
      </c>
      <c r="H783" s="33">
        <v>9160</v>
      </c>
    </row>
    <row r="784" spans="1:8" ht="16.5" customHeight="1">
      <c r="A784" s="32" t="s">
        <v>18</v>
      </c>
      <c r="B784" s="33"/>
      <c r="C784" s="33"/>
      <c r="D784" s="33"/>
      <c r="E784" s="33"/>
      <c r="F784" s="33"/>
      <c r="G784" s="34"/>
      <c r="H784" s="34"/>
    </row>
    <row r="785" spans="1:8" ht="12.75" customHeight="1">
      <c r="A785" s="10" t="s">
        <v>69</v>
      </c>
      <c r="B785" s="33">
        <v>105742</v>
      </c>
      <c r="C785" s="33">
        <v>108945</v>
      </c>
      <c r="D785" s="33">
        <v>102842</v>
      </c>
      <c r="E785" s="33"/>
      <c r="F785" s="33">
        <v>109079</v>
      </c>
      <c r="G785" s="33">
        <v>109705</v>
      </c>
      <c r="H785" s="33">
        <v>126247</v>
      </c>
    </row>
    <row r="786" spans="1:8" ht="12.75" customHeight="1">
      <c r="A786" s="9" t="s">
        <v>11</v>
      </c>
      <c r="B786" s="35">
        <v>7012</v>
      </c>
      <c r="C786" s="35">
        <v>7156</v>
      </c>
      <c r="D786" s="35">
        <v>6814</v>
      </c>
      <c r="E786" s="33"/>
      <c r="F786" s="35">
        <v>7000</v>
      </c>
      <c r="G786" s="35">
        <v>7089</v>
      </c>
      <c r="H786" s="35">
        <v>7947</v>
      </c>
    </row>
    <row r="787" spans="1:8" ht="12.75" customHeight="1">
      <c r="A787" s="10" t="s">
        <v>70</v>
      </c>
      <c r="B787" s="33">
        <v>74651</v>
      </c>
      <c r="C787" s="33">
        <v>73920</v>
      </c>
      <c r="D787" s="33">
        <v>71807</v>
      </c>
      <c r="E787" s="33"/>
      <c r="F787" s="33">
        <v>73585</v>
      </c>
      <c r="G787" s="33">
        <v>75445</v>
      </c>
      <c r="H787" s="33">
        <v>84113</v>
      </c>
    </row>
    <row r="788" spans="1:8" ht="12.75" customHeight="1">
      <c r="A788" s="10" t="s">
        <v>13</v>
      </c>
      <c r="B788" s="33">
        <v>2033</v>
      </c>
      <c r="C788" s="33">
        <v>1694</v>
      </c>
      <c r="D788" s="33">
        <v>1784</v>
      </c>
      <c r="E788" s="33"/>
      <c r="F788" s="33">
        <v>1518</v>
      </c>
      <c r="G788" s="33">
        <v>1684</v>
      </c>
      <c r="H788" s="33">
        <v>1690</v>
      </c>
    </row>
    <row r="789" spans="1:8" ht="12.75" customHeight="1">
      <c r="A789" s="10" t="s">
        <v>14</v>
      </c>
      <c r="B789" s="33">
        <v>5234</v>
      </c>
      <c r="C789" s="33">
        <v>5123</v>
      </c>
      <c r="D789" s="33">
        <v>5136</v>
      </c>
      <c r="E789" s="33"/>
      <c r="F789" s="33">
        <v>5211</v>
      </c>
      <c r="G789" s="33">
        <v>5347</v>
      </c>
      <c r="H789" s="33">
        <v>5871</v>
      </c>
    </row>
    <row r="790" spans="1:8" ht="16.5" customHeight="1">
      <c r="A790" s="32" t="s">
        <v>19</v>
      </c>
      <c r="B790" s="33"/>
      <c r="C790" s="33"/>
      <c r="D790" s="33"/>
      <c r="E790" s="33"/>
      <c r="F790" s="33"/>
      <c r="G790" s="34"/>
      <c r="H790" s="34"/>
    </row>
    <row r="791" spans="1:8" ht="12.75" customHeight="1">
      <c r="A791" s="10" t="s">
        <v>69</v>
      </c>
      <c r="B791" s="33">
        <f aca="true" t="shared" si="68" ref="B791:D795">B779+B785</f>
        <v>264458</v>
      </c>
      <c r="C791" s="33">
        <f t="shared" si="68"/>
        <v>276619</v>
      </c>
      <c r="D791" s="33">
        <f t="shared" si="68"/>
        <v>260287</v>
      </c>
      <c r="E791" s="33"/>
      <c r="F791" s="33">
        <f>F779+F785</f>
        <v>277400</v>
      </c>
      <c r="G791" s="33">
        <f>G779+G785</f>
        <v>274017</v>
      </c>
      <c r="H791" s="33">
        <f>H779+H785</f>
        <v>309912</v>
      </c>
    </row>
    <row r="792" spans="1:8" ht="12.75" customHeight="1">
      <c r="A792" s="9" t="s">
        <v>11</v>
      </c>
      <c r="B792" s="33">
        <f t="shared" si="68"/>
        <v>40462</v>
      </c>
      <c r="C792" s="33">
        <f t="shared" si="68"/>
        <v>43123</v>
      </c>
      <c r="D792" s="33">
        <f t="shared" si="68"/>
        <v>40186</v>
      </c>
      <c r="E792" s="33"/>
      <c r="F792" s="33">
        <f>F780+F786</f>
        <v>42639</v>
      </c>
      <c r="G792" s="33">
        <f aca="true" t="shared" si="69" ref="G792:H795">G780+G786</f>
        <v>41529</v>
      </c>
      <c r="H792" s="33">
        <f t="shared" si="69"/>
        <v>44903</v>
      </c>
    </row>
    <row r="793" spans="1:8" ht="12.75" customHeight="1">
      <c r="A793" s="10" t="s">
        <v>70</v>
      </c>
      <c r="B793" s="33">
        <f t="shared" si="68"/>
        <v>189303</v>
      </c>
      <c r="C793" s="33">
        <f t="shared" si="68"/>
        <v>189753</v>
      </c>
      <c r="D793" s="33">
        <f t="shared" si="68"/>
        <v>183550</v>
      </c>
      <c r="E793" s="53"/>
      <c r="F793" s="33">
        <f>F781+F787</f>
        <v>188974</v>
      </c>
      <c r="G793" s="33">
        <f t="shared" si="69"/>
        <v>190537</v>
      </c>
      <c r="H793" s="33">
        <f t="shared" si="69"/>
        <v>208118</v>
      </c>
    </row>
    <row r="794" spans="1:8" ht="12.75" customHeight="1">
      <c r="A794" s="10" t="s">
        <v>13</v>
      </c>
      <c r="B794" s="33">
        <f t="shared" si="68"/>
        <v>6122</v>
      </c>
      <c r="C794" s="33">
        <f t="shared" si="68"/>
        <v>5198</v>
      </c>
      <c r="D794" s="33">
        <f t="shared" si="68"/>
        <v>5439</v>
      </c>
      <c r="E794" s="53"/>
      <c r="F794" s="33">
        <f>F782+F788</f>
        <v>4735</v>
      </c>
      <c r="G794" s="33">
        <f t="shared" si="69"/>
        <v>5013</v>
      </c>
      <c r="H794" s="33">
        <f t="shared" si="69"/>
        <v>4877</v>
      </c>
    </row>
    <row r="795" spans="1:8" ht="12.75" customHeight="1">
      <c r="A795" s="29" t="s">
        <v>14</v>
      </c>
      <c r="B795" s="37">
        <f t="shared" si="68"/>
        <v>14287</v>
      </c>
      <c r="C795" s="37">
        <f t="shared" si="68"/>
        <v>14136</v>
      </c>
      <c r="D795" s="37">
        <f t="shared" si="68"/>
        <v>13866</v>
      </c>
      <c r="E795" s="37"/>
      <c r="F795" s="37">
        <f>F783+F789</f>
        <v>14337</v>
      </c>
      <c r="G795" s="37">
        <f t="shared" si="69"/>
        <v>14304</v>
      </c>
      <c r="H795" s="37">
        <f t="shared" si="69"/>
        <v>15031</v>
      </c>
    </row>
    <row r="796" spans="2:5" ht="12.75" customHeight="1">
      <c r="B796" s="58"/>
      <c r="C796" s="58"/>
      <c r="D796" s="58"/>
      <c r="E796" s="58"/>
    </row>
    <row r="797" spans="2:5" ht="12.75" customHeight="1">
      <c r="B797" s="58"/>
      <c r="C797" s="58"/>
      <c r="D797" s="58"/>
      <c r="E797" s="58"/>
    </row>
    <row r="798" spans="1:5" ht="12.75" customHeight="1">
      <c r="A798" s="58"/>
      <c r="B798" s="58"/>
      <c r="C798" s="58"/>
      <c r="D798" s="58"/>
      <c r="E798" s="58"/>
    </row>
    <row r="799" spans="1:7" ht="12.75" customHeight="1">
      <c r="A799" s="2" t="s">
        <v>82</v>
      </c>
      <c r="B799" s="104"/>
      <c r="C799" s="104"/>
      <c r="D799" s="104"/>
      <c r="E799" s="104"/>
      <c r="F799" s="2"/>
      <c r="G799" s="2"/>
    </row>
    <row r="800" spans="1:7" ht="27.75" customHeight="1">
      <c r="A800" s="44" t="s">
        <v>122</v>
      </c>
      <c r="B800" s="44"/>
      <c r="C800" s="44"/>
      <c r="D800" s="44"/>
      <c r="E800" s="44"/>
      <c r="F800" s="44"/>
      <c r="G800" s="44"/>
    </row>
    <row r="801" spans="1:8" ht="15.75" customHeight="1">
      <c r="A801" s="51"/>
      <c r="B801" s="7" t="s">
        <v>3</v>
      </c>
      <c r="C801" s="7" t="s">
        <v>4</v>
      </c>
      <c r="D801" s="7" t="s">
        <v>5</v>
      </c>
      <c r="E801" s="52"/>
      <c r="F801" s="7" t="s">
        <v>6</v>
      </c>
      <c r="G801" s="7" t="s">
        <v>7</v>
      </c>
      <c r="H801" s="7" t="s">
        <v>8</v>
      </c>
    </row>
    <row r="802" spans="1:8" ht="16.5" customHeight="1">
      <c r="A802" s="32" t="s">
        <v>17</v>
      </c>
      <c r="B802" s="10"/>
      <c r="C802" s="10"/>
      <c r="D802" s="10"/>
      <c r="E802" s="10"/>
      <c r="F802" s="10"/>
      <c r="G802" s="10"/>
      <c r="H802" s="10"/>
    </row>
    <row r="803" spans="1:8" ht="12.75" customHeight="1">
      <c r="A803" s="10" t="s">
        <v>69</v>
      </c>
      <c r="B803" s="11">
        <v>1903.9</v>
      </c>
      <c r="C803" s="11">
        <v>1923.4</v>
      </c>
      <c r="D803" s="11">
        <v>1909.749</v>
      </c>
      <c r="E803" s="11"/>
      <c r="F803" s="11">
        <v>1956.846</v>
      </c>
      <c r="G803" s="11">
        <v>2073.554057013</v>
      </c>
      <c r="H803" s="11">
        <v>2207.063644766</v>
      </c>
    </row>
    <row r="804" spans="1:8" ht="12.75" customHeight="1">
      <c r="A804" s="9" t="s">
        <v>11</v>
      </c>
      <c r="B804" s="13">
        <v>109.8</v>
      </c>
      <c r="C804" s="13">
        <v>112.8</v>
      </c>
      <c r="D804" s="13">
        <v>110.555</v>
      </c>
      <c r="E804" s="33"/>
      <c r="F804" s="13">
        <v>112.452</v>
      </c>
      <c r="G804" s="13">
        <v>117.561048457</v>
      </c>
      <c r="H804" s="13">
        <v>120.414728323</v>
      </c>
    </row>
    <row r="805" spans="1:8" ht="12.75" customHeight="1">
      <c r="A805" s="10" t="s">
        <v>70</v>
      </c>
      <c r="B805" s="11">
        <v>2615.7</v>
      </c>
      <c r="C805" s="11">
        <v>2534.7</v>
      </c>
      <c r="D805" s="11">
        <v>2578.828</v>
      </c>
      <c r="E805" s="11"/>
      <c r="F805" s="11">
        <v>2559.456</v>
      </c>
      <c r="G805" s="11">
        <v>2777.287159438</v>
      </c>
      <c r="H805" s="11">
        <v>2856.482240907</v>
      </c>
    </row>
    <row r="806" spans="1:8" ht="12.75" customHeight="1">
      <c r="A806" s="10" t="s">
        <v>13</v>
      </c>
      <c r="B806" s="11">
        <v>40</v>
      </c>
      <c r="C806" s="11">
        <v>36.1</v>
      </c>
      <c r="D806" s="13">
        <v>38.402</v>
      </c>
      <c r="E806" s="11"/>
      <c r="F806" s="13">
        <v>34.502</v>
      </c>
      <c r="G806" s="13">
        <v>37.966545837</v>
      </c>
      <c r="H806" s="13">
        <v>36.871658271</v>
      </c>
    </row>
    <row r="807" spans="1:8" ht="12.75" customHeight="1">
      <c r="A807" s="10" t="s">
        <v>14</v>
      </c>
      <c r="B807" s="11">
        <v>70.5</v>
      </c>
      <c r="C807" s="11">
        <v>66.2</v>
      </c>
      <c r="D807" s="13">
        <v>68.947</v>
      </c>
      <c r="E807" s="11"/>
      <c r="F807" s="13">
        <v>68.6</v>
      </c>
      <c r="G807" s="13">
        <v>74.123639916</v>
      </c>
      <c r="H807" s="13">
        <v>71.26339979</v>
      </c>
    </row>
    <row r="808" spans="1:8" ht="16.5" customHeight="1">
      <c r="A808" s="32" t="s">
        <v>18</v>
      </c>
      <c r="B808" s="11"/>
      <c r="C808" s="11"/>
      <c r="D808" s="11"/>
      <c r="E808" s="11"/>
      <c r="F808" s="11"/>
      <c r="G808" s="47"/>
      <c r="H808" s="47"/>
    </row>
    <row r="809" spans="1:8" ht="12.75" customHeight="1">
      <c r="A809" s="10" t="s">
        <v>69</v>
      </c>
      <c r="B809" s="11">
        <v>1289.7</v>
      </c>
      <c r="C809" s="11">
        <v>1264.4</v>
      </c>
      <c r="D809" s="11">
        <v>1271.93</v>
      </c>
      <c r="E809" s="11"/>
      <c r="F809" s="11">
        <v>1286.206</v>
      </c>
      <c r="G809" s="11">
        <v>1414.601740307</v>
      </c>
      <c r="H809" s="11">
        <v>1537.602503468</v>
      </c>
    </row>
    <row r="810" spans="1:8" ht="12.75" customHeight="1">
      <c r="A810" s="9" t="s">
        <v>11</v>
      </c>
      <c r="B810" s="13">
        <v>21.6</v>
      </c>
      <c r="C810" s="13">
        <v>21</v>
      </c>
      <c r="D810" s="13">
        <v>21.312</v>
      </c>
      <c r="E810" s="33"/>
      <c r="F810" s="13">
        <v>20.46</v>
      </c>
      <c r="G810" s="13">
        <v>22.884229168</v>
      </c>
      <c r="H810" s="13">
        <v>23.915600908</v>
      </c>
    </row>
    <row r="811" spans="1:8" ht="12.75" customHeight="1">
      <c r="A811" s="10" t="s">
        <v>70</v>
      </c>
      <c r="B811" s="11">
        <v>1718.5</v>
      </c>
      <c r="C811" s="11">
        <v>1621.3</v>
      </c>
      <c r="D811" s="11">
        <v>1679.096</v>
      </c>
      <c r="E811" s="11"/>
      <c r="F811" s="11">
        <v>1642.52</v>
      </c>
      <c r="G811" s="11">
        <v>1850.401634269</v>
      </c>
      <c r="H811" s="11">
        <v>1954.90405051</v>
      </c>
    </row>
    <row r="812" spans="1:8" ht="12.75" customHeight="1">
      <c r="A812" s="10" t="s">
        <v>13</v>
      </c>
      <c r="B812" s="11">
        <v>26.1</v>
      </c>
      <c r="C812" s="11">
        <v>23.3</v>
      </c>
      <c r="D812" s="11">
        <v>24.354</v>
      </c>
      <c r="E812" s="11"/>
      <c r="F812" s="11">
        <v>22.09</v>
      </c>
      <c r="G812" s="11">
        <v>25.846245442</v>
      </c>
      <c r="H812" s="11">
        <v>24.847991858</v>
      </c>
    </row>
    <row r="813" spans="1:8" ht="12.75" customHeight="1">
      <c r="A813" s="10" t="s">
        <v>14</v>
      </c>
      <c r="B813" s="11">
        <v>41.2</v>
      </c>
      <c r="C813" s="11">
        <v>37.6</v>
      </c>
      <c r="D813" s="11">
        <v>41.142</v>
      </c>
      <c r="E813" s="11"/>
      <c r="F813" s="11">
        <v>38.835</v>
      </c>
      <c r="G813" s="11">
        <v>44.871557007</v>
      </c>
      <c r="H813" s="11">
        <v>44.980292512</v>
      </c>
    </row>
    <row r="814" spans="1:8" ht="16.5" customHeight="1">
      <c r="A814" s="32" t="s">
        <v>19</v>
      </c>
      <c r="B814" s="11"/>
      <c r="C814" s="11"/>
      <c r="D814" s="11"/>
      <c r="E814" s="11"/>
      <c r="F814" s="11"/>
      <c r="G814" s="47"/>
      <c r="H814" s="47"/>
    </row>
    <row r="815" spans="1:8" ht="12.75" customHeight="1">
      <c r="A815" s="10" t="s">
        <v>69</v>
      </c>
      <c r="B815" s="11">
        <f aca="true" t="shared" si="70" ref="B815:D819">B803+B809</f>
        <v>3193.6000000000004</v>
      </c>
      <c r="C815" s="11">
        <f t="shared" si="70"/>
        <v>3187.8</v>
      </c>
      <c r="D815" s="11">
        <f t="shared" si="70"/>
        <v>3181.679</v>
      </c>
      <c r="E815" s="11"/>
      <c r="F815" s="11">
        <f>F803+F809</f>
        <v>3243.0519999999997</v>
      </c>
      <c r="G815" s="11">
        <f>G803+G809</f>
        <v>3488.15579732</v>
      </c>
      <c r="H815" s="11">
        <f>H803+H809</f>
        <v>3744.6661482339996</v>
      </c>
    </row>
    <row r="816" spans="1:8" ht="12.75" customHeight="1">
      <c r="A816" s="9" t="s">
        <v>11</v>
      </c>
      <c r="B816" s="11">
        <f t="shared" si="70"/>
        <v>131.4</v>
      </c>
      <c r="C816" s="11">
        <f t="shared" si="70"/>
        <v>133.8</v>
      </c>
      <c r="D816" s="11">
        <f t="shared" si="70"/>
        <v>131.86700000000002</v>
      </c>
      <c r="E816" s="33"/>
      <c r="F816" s="11">
        <f>F804+F810</f>
        <v>132.912</v>
      </c>
      <c r="G816" s="11">
        <f aca="true" t="shared" si="71" ref="G816:H819">G804+G810</f>
        <v>140.445277625</v>
      </c>
      <c r="H816" s="11">
        <f t="shared" si="71"/>
        <v>144.330329231</v>
      </c>
    </row>
    <row r="817" spans="1:8" ht="12.75" customHeight="1">
      <c r="A817" s="10" t="s">
        <v>70</v>
      </c>
      <c r="B817" s="11">
        <f t="shared" si="70"/>
        <v>4334.2</v>
      </c>
      <c r="C817" s="11">
        <f t="shared" si="70"/>
        <v>4156</v>
      </c>
      <c r="D817" s="11">
        <f t="shared" si="70"/>
        <v>4257.924</v>
      </c>
      <c r="E817" s="94"/>
      <c r="F817" s="11">
        <f>F805+F811</f>
        <v>4201.976000000001</v>
      </c>
      <c r="G817" s="11">
        <f t="shared" si="71"/>
        <v>4627.688793707</v>
      </c>
      <c r="H817" s="11">
        <f t="shared" si="71"/>
        <v>4811.3862914169995</v>
      </c>
    </row>
    <row r="818" spans="1:8" ht="12.75" customHeight="1">
      <c r="A818" s="10" t="s">
        <v>13</v>
      </c>
      <c r="B818" s="94">
        <f t="shared" si="70"/>
        <v>66.1</v>
      </c>
      <c r="C818" s="94">
        <f t="shared" si="70"/>
        <v>59.400000000000006</v>
      </c>
      <c r="D818" s="94">
        <f t="shared" si="70"/>
        <v>62.756</v>
      </c>
      <c r="E818" s="94"/>
      <c r="F818" s="94">
        <f>F806+F812</f>
        <v>56.592</v>
      </c>
      <c r="G818" s="94">
        <f t="shared" si="71"/>
        <v>63.812791278999995</v>
      </c>
      <c r="H818" s="94">
        <f t="shared" si="71"/>
        <v>61.719650129</v>
      </c>
    </row>
    <row r="819" spans="1:8" ht="12.75" customHeight="1">
      <c r="A819" s="29" t="s">
        <v>14</v>
      </c>
      <c r="B819" s="15">
        <f t="shared" si="70"/>
        <v>111.7</v>
      </c>
      <c r="C819" s="15">
        <f t="shared" si="70"/>
        <v>103.80000000000001</v>
      </c>
      <c r="D819" s="15">
        <f t="shared" si="70"/>
        <v>110.089</v>
      </c>
      <c r="E819" s="15"/>
      <c r="F819" s="15">
        <f>F807+F813</f>
        <v>107.435</v>
      </c>
      <c r="G819" s="15">
        <f t="shared" si="71"/>
        <v>118.99519692300001</v>
      </c>
      <c r="H819" s="15">
        <f t="shared" si="71"/>
        <v>116.243692302</v>
      </c>
    </row>
    <row r="820" spans="1:7" ht="36" customHeight="1">
      <c r="A820" s="39" t="s">
        <v>83</v>
      </c>
      <c r="B820" s="61"/>
      <c r="C820" s="61"/>
      <c r="D820" s="61"/>
      <c r="E820" s="61"/>
      <c r="F820" s="61"/>
      <c r="G820" s="61"/>
    </row>
    <row r="821" spans="1:5" ht="12.75" customHeight="1">
      <c r="A821" s="42"/>
      <c r="B821" s="3"/>
      <c r="C821" s="3"/>
      <c r="D821" s="3"/>
      <c r="E821" s="3"/>
    </row>
    <row r="824" spans="1:5" s="2" customFormat="1" ht="12.75">
      <c r="A824" s="111" t="s">
        <v>84</v>
      </c>
      <c r="B824" s="111"/>
      <c r="C824" s="111"/>
      <c r="D824" s="111"/>
      <c r="E824" s="112"/>
    </row>
    <row r="825" spans="1:7" s="117" customFormat="1" ht="27" customHeight="1">
      <c r="A825" s="4" t="s">
        <v>85</v>
      </c>
      <c r="B825" s="4"/>
      <c r="C825" s="4"/>
      <c r="D825" s="4"/>
      <c r="E825" s="4"/>
      <c r="F825" s="4"/>
      <c r="G825" s="4"/>
    </row>
    <row r="826" spans="1:8" s="115" customFormat="1" ht="15.75" customHeight="1">
      <c r="A826" s="26"/>
      <c r="B826" s="28" t="s">
        <v>7</v>
      </c>
      <c r="C826" s="28"/>
      <c r="D826" s="27"/>
      <c r="E826" s="27"/>
      <c r="F826" s="82" t="s">
        <v>8</v>
      </c>
      <c r="G826" s="27"/>
      <c r="H826" s="27"/>
    </row>
    <row r="827" spans="1:8" s="115" customFormat="1" ht="13.5" customHeight="1">
      <c r="A827" s="29"/>
      <c r="B827" s="30" t="s">
        <v>17</v>
      </c>
      <c r="C827" s="30" t="s">
        <v>18</v>
      </c>
      <c r="D827" s="31" t="s">
        <v>19</v>
      </c>
      <c r="E827" s="31"/>
      <c r="F827" s="30" t="s">
        <v>17</v>
      </c>
      <c r="G827" s="30" t="s">
        <v>18</v>
      </c>
      <c r="H827" s="31" t="s">
        <v>19</v>
      </c>
    </row>
    <row r="828" spans="1:8" ht="15" customHeight="1">
      <c r="A828" s="62" t="s">
        <v>103</v>
      </c>
      <c r="B828" s="10"/>
      <c r="C828" s="10"/>
      <c r="D828" s="33"/>
      <c r="E828" s="33"/>
      <c r="F828" s="33"/>
      <c r="G828" s="33"/>
      <c r="H828" s="10"/>
    </row>
    <row r="829" spans="1:8" ht="10.5" customHeight="1">
      <c r="A829" s="10" t="s">
        <v>69</v>
      </c>
      <c r="B829" s="33">
        <v>523</v>
      </c>
      <c r="C829" s="33">
        <v>306</v>
      </c>
      <c r="D829" s="33">
        <f>B829+C829</f>
        <v>829</v>
      </c>
      <c r="E829" s="34"/>
      <c r="F829" s="33">
        <v>10610</v>
      </c>
      <c r="G829" s="33">
        <v>9340</v>
      </c>
      <c r="H829" s="33">
        <f>F829+G829</f>
        <v>19950</v>
      </c>
    </row>
    <row r="830" spans="1:8" ht="10.5" customHeight="1">
      <c r="A830" s="9" t="s">
        <v>11</v>
      </c>
      <c r="B830" s="64" t="s">
        <v>33</v>
      </c>
      <c r="C830" s="64" t="s">
        <v>33</v>
      </c>
      <c r="D830" s="65" t="s">
        <v>33</v>
      </c>
      <c r="E830" s="48"/>
      <c r="F830" s="64">
        <v>5</v>
      </c>
      <c r="G830" s="64">
        <v>3</v>
      </c>
      <c r="H830" s="33">
        <f>SUM(F830,G830)</f>
        <v>8</v>
      </c>
    </row>
    <row r="831" spans="1:8" ht="10.5" customHeight="1">
      <c r="A831" s="10" t="s">
        <v>70</v>
      </c>
      <c r="B831" s="35">
        <v>229</v>
      </c>
      <c r="C831" s="35">
        <v>117</v>
      </c>
      <c r="D831" s="33">
        <f>B831+C831</f>
        <v>346</v>
      </c>
      <c r="E831" s="48"/>
      <c r="F831" s="35">
        <v>4445</v>
      </c>
      <c r="G831" s="35">
        <v>3923</v>
      </c>
      <c r="H831" s="33">
        <f>F831+G831</f>
        <v>8368</v>
      </c>
    </row>
    <row r="832" spans="1:8" ht="12.75" customHeight="1">
      <c r="A832" s="10" t="s">
        <v>13</v>
      </c>
      <c r="B832" s="64">
        <v>4</v>
      </c>
      <c r="C832" s="64" t="s">
        <v>33</v>
      </c>
      <c r="D832" s="33">
        <f>SUM(B832,C832)</f>
        <v>4</v>
      </c>
      <c r="E832" s="113"/>
      <c r="F832" s="64">
        <v>17</v>
      </c>
      <c r="G832" s="64">
        <v>21</v>
      </c>
      <c r="H832" s="33">
        <f>F832+G832</f>
        <v>38</v>
      </c>
    </row>
    <row r="833" spans="1:8" ht="15.75" customHeight="1">
      <c r="A833" s="32" t="s">
        <v>34</v>
      </c>
      <c r="B833" s="34"/>
      <c r="C833" s="34"/>
      <c r="D833" s="33"/>
      <c r="E833" s="34"/>
      <c r="F833" s="34"/>
      <c r="G833" s="34"/>
      <c r="H833" s="33"/>
    </row>
    <row r="834" spans="1:8" ht="10.5" customHeight="1">
      <c r="A834" s="10" t="s">
        <v>69</v>
      </c>
      <c r="B834" s="33">
        <v>84433</v>
      </c>
      <c r="C834" s="33">
        <v>63266</v>
      </c>
      <c r="D834" s="33">
        <f aca="true" t="shared" si="72" ref="D834:D877">B834+C834</f>
        <v>147699</v>
      </c>
      <c r="E834" s="34"/>
      <c r="F834" s="33">
        <v>98548</v>
      </c>
      <c r="G834" s="33">
        <v>74981</v>
      </c>
      <c r="H834" s="33">
        <f aca="true" t="shared" si="73" ref="H834:H877">F834+G834</f>
        <v>173529</v>
      </c>
    </row>
    <row r="835" spans="1:8" ht="10.5" customHeight="1">
      <c r="A835" s="9" t="s">
        <v>11</v>
      </c>
      <c r="B835" s="33">
        <v>2959</v>
      </c>
      <c r="C835" s="33">
        <v>435</v>
      </c>
      <c r="D835" s="33">
        <f t="shared" si="72"/>
        <v>3394</v>
      </c>
      <c r="E835" s="34"/>
      <c r="F835" s="33">
        <v>3991</v>
      </c>
      <c r="G835" s="33">
        <v>630</v>
      </c>
      <c r="H835" s="33">
        <f t="shared" si="73"/>
        <v>4621</v>
      </c>
    </row>
    <row r="836" spans="1:8" ht="10.5" customHeight="1">
      <c r="A836" s="10" t="s">
        <v>70</v>
      </c>
      <c r="B836" s="33">
        <v>55224</v>
      </c>
      <c r="C836" s="33">
        <v>38433</v>
      </c>
      <c r="D836" s="33">
        <f t="shared" si="72"/>
        <v>93657</v>
      </c>
      <c r="E836" s="34"/>
      <c r="F836" s="33">
        <v>64908</v>
      </c>
      <c r="G836" s="33">
        <v>46771</v>
      </c>
      <c r="H836" s="33">
        <f t="shared" si="73"/>
        <v>111679</v>
      </c>
    </row>
    <row r="837" spans="1:8" ht="10.5" customHeight="1">
      <c r="A837" s="10" t="s">
        <v>13</v>
      </c>
      <c r="B837" s="33">
        <v>1011</v>
      </c>
      <c r="C837" s="33">
        <v>601</v>
      </c>
      <c r="D837" s="33">
        <f t="shared" si="72"/>
        <v>1612</v>
      </c>
      <c r="E837" s="34"/>
      <c r="F837" s="33">
        <v>1114</v>
      </c>
      <c r="G837" s="33">
        <v>671</v>
      </c>
      <c r="H837" s="33">
        <f t="shared" si="73"/>
        <v>1785</v>
      </c>
    </row>
    <row r="838" spans="1:8" ht="15.75" customHeight="1">
      <c r="A838" s="32" t="s">
        <v>35</v>
      </c>
      <c r="B838" s="34"/>
      <c r="C838" s="34"/>
      <c r="D838" s="33"/>
      <c r="E838" s="34"/>
      <c r="F838" s="34"/>
      <c r="G838" s="34"/>
      <c r="H838" s="33"/>
    </row>
    <row r="839" spans="1:8" ht="10.5" customHeight="1">
      <c r="A839" s="10" t="s">
        <v>69</v>
      </c>
      <c r="B839" s="33">
        <v>41460</v>
      </c>
      <c r="C839" s="33">
        <v>31222</v>
      </c>
      <c r="D839" s="33">
        <f t="shared" si="72"/>
        <v>72682</v>
      </c>
      <c r="E839" s="34"/>
      <c r="F839" s="33">
        <v>37048</v>
      </c>
      <c r="G839" s="33">
        <v>27416</v>
      </c>
      <c r="H839" s="33">
        <f t="shared" si="73"/>
        <v>64464</v>
      </c>
    </row>
    <row r="840" spans="1:8" ht="10.5" customHeight="1">
      <c r="A840" s="9" t="s">
        <v>11</v>
      </c>
      <c r="B840" s="33">
        <v>5707</v>
      </c>
      <c r="C840" s="33">
        <v>1285</v>
      </c>
      <c r="D840" s="33">
        <f t="shared" si="72"/>
        <v>6992</v>
      </c>
      <c r="E840" s="34"/>
      <c r="F840" s="33">
        <v>6825</v>
      </c>
      <c r="G840" s="33">
        <v>1539</v>
      </c>
      <c r="H840" s="33">
        <f t="shared" si="73"/>
        <v>8364</v>
      </c>
    </row>
    <row r="841" spans="1:8" ht="10.5" customHeight="1">
      <c r="A841" s="10" t="s">
        <v>70</v>
      </c>
      <c r="B841" s="33">
        <v>33210</v>
      </c>
      <c r="C841" s="33">
        <v>25225</v>
      </c>
      <c r="D841" s="33">
        <f t="shared" si="72"/>
        <v>58435</v>
      </c>
      <c r="E841" s="34"/>
      <c r="F841" s="33">
        <v>29304</v>
      </c>
      <c r="G841" s="33">
        <v>22219</v>
      </c>
      <c r="H841" s="33">
        <f t="shared" si="73"/>
        <v>51523</v>
      </c>
    </row>
    <row r="842" spans="1:8" ht="10.5" customHeight="1">
      <c r="A842" s="10" t="s">
        <v>13</v>
      </c>
      <c r="B842" s="33">
        <v>962</v>
      </c>
      <c r="C842" s="33">
        <v>557</v>
      </c>
      <c r="D842" s="33">
        <f t="shared" si="72"/>
        <v>1519</v>
      </c>
      <c r="E842" s="34"/>
      <c r="F842" s="33">
        <v>838</v>
      </c>
      <c r="G842" s="33">
        <v>490</v>
      </c>
      <c r="H842" s="33">
        <f t="shared" si="73"/>
        <v>1328</v>
      </c>
    </row>
    <row r="843" spans="1:8" ht="10.5" customHeight="1">
      <c r="A843" s="10" t="s">
        <v>14</v>
      </c>
      <c r="B843" s="33">
        <v>2024</v>
      </c>
      <c r="C843" s="33">
        <v>1880</v>
      </c>
      <c r="D843" s="33">
        <f t="shared" si="72"/>
        <v>3904</v>
      </c>
      <c r="E843" s="34"/>
      <c r="F843" s="33">
        <f>8+2464</f>
        <v>2472</v>
      </c>
      <c r="G843" s="33">
        <f>11+2324</f>
        <v>2335</v>
      </c>
      <c r="H843" s="33">
        <f t="shared" si="73"/>
        <v>4807</v>
      </c>
    </row>
    <row r="844" spans="1:8" ht="15.75" customHeight="1">
      <c r="A844" s="32" t="s">
        <v>36</v>
      </c>
      <c r="B844" s="34"/>
      <c r="C844" s="34"/>
      <c r="D844" s="33"/>
      <c r="E844" s="34"/>
      <c r="F844" s="34"/>
      <c r="G844" s="34"/>
      <c r="H844" s="33"/>
    </row>
    <row r="845" spans="1:8" ht="10.5" customHeight="1">
      <c r="A845" s="10" t="s">
        <v>69</v>
      </c>
      <c r="B845" s="33">
        <v>14866</v>
      </c>
      <c r="C845" s="33">
        <v>7795</v>
      </c>
      <c r="D845" s="33">
        <f t="shared" si="72"/>
        <v>22661</v>
      </c>
      <c r="E845" s="34"/>
      <c r="F845" s="33">
        <v>14857</v>
      </c>
      <c r="G845" s="33">
        <v>7350</v>
      </c>
      <c r="H845" s="33">
        <f t="shared" si="73"/>
        <v>22207</v>
      </c>
    </row>
    <row r="846" spans="1:8" ht="10.5" customHeight="1">
      <c r="A846" s="9" t="s">
        <v>11</v>
      </c>
      <c r="B846" s="33">
        <v>8322</v>
      </c>
      <c r="C846" s="33">
        <v>1819</v>
      </c>
      <c r="D846" s="33">
        <f t="shared" si="72"/>
        <v>10141</v>
      </c>
      <c r="E846" s="34"/>
      <c r="F846" s="33">
        <v>9071</v>
      </c>
      <c r="G846" s="33">
        <v>2003</v>
      </c>
      <c r="H846" s="33">
        <f t="shared" si="73"/>
        <v>11074</v>
      </c>
    </row>
    <row r="847" spans="1:8" ht="10.5" customHeight="1">
      <c r="A847" s="10" t="s">
        <v>70</v>
      </c>
      <c r="B847" s="33">
        <v>11106</v>
      </c>
      <c r="C847" s="33">
        <v>6360</v>
      </c>
      <c r="D847" s="33">
        <f t="shared" si="72"/>
        <v>17466</v>
      </c>
      <c r="E847" s="34"/>
      <c r="F847" s="33">
        <v>10825</v>
      </c>
      <c r="G847" s="33">
        <v>5942</v>
      </c>
      <c r="H847" s="33">
        <f t="shared" si="73"/>
        <v>16767</v>
      </c>
    </row>
    <row r="848" spans="1:8" ht="10.5" customHeight="1">
      <c r="A848" s="10" t="s">
        <v>13</v>
      </c>
      <c r="B848" s="33">
        <v>506</v>
      </c>
      <c r="C848" s="33">
        <v>223</v>
      </c>
      <c r="D848" s="33">
        <f t="shared" si="72"/>
        <v>729</v>
      </c>
      <c r="E848" s="34"/>
      <c r="F848" s="33">
        <v>452</v>
      </c>
      <c r="G848" s="33">
        <v>201</v>
      </c>
      <c r="H848" s="33">
        <f t="shared" si="73"/>
        <v>653</v>
      </c>
    </row>
    <row r="849" spans="1:8" ht="10.5" customHeight="1">
      <c r="A849" s="10" t="s">
        <v>14</v>
      </c>
      <c r="B849" s="33">
        <v>2434</v>
      </c>
      <c r="C849" s="33">
        <v>1629</v>
      </c>
      <c r="D849" s="33">
        <f t="shared" si="72"/>
        <v>4063</v>
      </c>
      <c r="E849" s="34"/>
      <c r="F849" s="33">
        <v>2443</v>
      </c>
      <c r="G849" s="33">
        <v>1654</v>
      </c>
      <c r="H849" s="33">
        <f t="shared" si="73"/>
        <v>4097</v>
      </c>
    </row>
    <row r="850" spans="1:8" ht="15.75" customHeight="1">
      <c r="A850" s="32" t="s">
        <v>37</v>
      </c>
      <c r="B850" s="34"/>
      <c r="C850" s="34"/>
      <c r="D850" s="33"/>
      <c r="E850" s="34"/>
      <c r="F850" s="34"/>
      <c r="G850" s="34"/>
      <c r="H850" s="33"/>
    </row>
    <row r="851" spans="1:8" ht="10.5" customHeight="1">
      <c r="A851" s="10" t="s">
        <v>69</v>
      </c>
      <c r="B851" s="33">
        <v>10915</v>
      </c>
      <c r="C851" s="33">
        <v>3648</v>
      </c>
      <c r="D851" s="33">
        <f t="shared" si="72"/>
        <v>14563</v>
      </c>
      <c r="E851" s="34"/>
      <c r="F851" s="33">
        <v>11016</v>
      </c>
      <c r="G851" s="33">
        <v>3624</v>
      </c>
      <c r="H851" s="33">
        <f t="shared" si="73"/>
        <v>14640</v>
      </c>
    </row>
    <row r="852" spans="1:8" ht="10.5" customHeight="1">
      <c r="A852" s="9" t="s">
        <v>11</v>
      </c>
      <c r="B852" s="33">
        <v>8703</v>
      </c>
      <c r="C852" s="33">
        <v>1658</v>
      </c>
      <c r="D852" s="33">
        <f t="shared" si="72"/>
        <v>10361</v>
      </c>
      <c r="E852" s="34"/>
      <c r="F852" s="33">
        <v>8931</v>
      </c>
      <c r="G852" s="33">
        <v>1821</v>
      </c>
      <c r="H852" s="33">
        <f t="shared" si="73"/>
        <v>10752</v>
      </c>
    </row>
    <row r="853" spans="1:8" ht="10.5" customHeight="1">
      <c r="A853" s="10" t="s">
        <v>70</v>
      </c>
      <c r="B853" s="33">
        <v>7708</v>
      </c>
      <c r="C853" s="33">
        <v>2850</v>
      </c>
      <c r="D853" s="33">
        <f t="shared" si="72"/>
        <v>10558</v>
      </c>
      <c r="E853" s="34"/>
      <c r="F853" s="33">
        <v>7498</v>
      </c>
      <c r="G853" s="33">
        <v>2789</v>
      </c>
      <c r="H853" s="33">
        <f t="shared" si="73"/>
        <v>10287</v>
      </c>
    </row>
    <row r="854" spans="1:8" ht="10.5" customHeight="1">
      <c r="A854" s="10" t="s">
        <v>13</v>
      </c>
      <c r="B854" s="33">
        <v>385</v>
      </c>
      <c r="C854" s="33">
        <v>139</v>
      </c>
      <c r="D854" s="33">
        <f t="shared" si="72"/>
        <v>524</v>
      </c>
      <c r="E854" s="34"/>
      <c r="F854" s="33">
        <v>370</v>
      </c>
      <c r="G854" s="33">
        <v>157</v>
      </c>
      <c r="H854" s="33">
        <f t="shared" si="73"/>
        <v>527</v>
      </c>
    </row>
    <row r="855" spans="1:8" ht="10.5" customHeight="1">
      <c r="A855" s="10" t="s">
        <v>14</v>
      </c>
      <c r="B855" s="33">
        <v>2151</v>
      </c>
      <c r="C855" s="33">
        <v>983</v>
      </c>
      <c r="D855" s="33">
        <f t="shared" si="72"/>
        <v>3134</v>
      </c>
      <c r="E855" s="34"/>
      <c r="F855" s="33">
        <v>2158</v>
      </c>
      <c r="G855" s="33">
        <v>1016</v>
      </c>
      <c r="H855" s="33">
        <f t="shared" si="73"/>
        <v>3174</v>
      </c>
    </row>
    <row r="856" spans="1:8" ht="15.75" customHeight="1">
      <c r="A856" s="32" t="s">
        <v>38</v>
      </c>
      <c r="B856" s="34"/>
      <c r="C856" s="34"/>
      <c r="D856" s="33"/>
      <c r="E856" s="34"/>
      <c r="F856" s="34"/>
      <c r="G856" s="34"/>
      <c r="H856" s="33"/>
    </row>
    <row r="857" spans="1:8" ht="10.5" customHeight="1">
      <c r="A857" s="10" t="s">
        <v>69</v>
      </c>
      <c r="B857" s="33">
        <v>7244</v>
      </c>
      <c r="C857" s="33">
        <v>1980</v>
      </c>
      <c r="D857" s="33">
        <f t="shared" si="72"/>
        <v>9224</v>
      </c>
      <c r="E857" s="34"/>
      <c r="F857" s="33">
        <v>7077</v>
      </c>
      <c r="G857" s="33">
        <v>2054</v>
      </c>
      <c r="H857" s="33">
        <f t="shared" si="73"/>
        <v>9131</v>
      </c>
    </row>
    <row r="858" spans="1:8" ht="10.5" customHeight="1">
      <c r="A858" s="9" t="s">
        <v>11</v>
      </c>
      <c r="B858" s="33">
        <v>5864</v>
      </c>
      <c r="C858" s="33">
        <v>1119</v>
      </c>
      <c r="D858" s="33">
        <f t="shared" si="72"/>
        <v>6983</v>
      </c>
      <c r="E858" s="34"/>
      <c r="F858" s="33">
        <v>5646</v>
      </c>
      <c r="G858" s="33">
        <v>1190</v>
      </c>
      <c r="H858" s="33">
        <f t="shared" si="73"/>
        <v>6836</v>
      </c>
    </row>
    <row r="859" spans="1:8" ht="10.5" customHeight="1">
      <c r="A859" s="10" t="s">
        <v>70</v>
      </c>
      <c r="B859" s="33">
        <v>4943</v>
      </c>
      <c r="C859" s="33">
        <v>1490</v>
      </c>
      <c r="D859" s="33">
        <f t="shared" si="72"/>
        <v>6433</v>
      </c>
      <c r="E859" s="34"/>
      <c r="F859" s="33">
        <v>4655</v>
      </c>
      <c r="G859" s="33">
        <v>1516</v>
      </c>
      <c r="H859" s="33">
        <f t="shared" si="73"/>
        <v>6171</v>
      </c>
    </row>
    <row r="860" spans="1:8" ht="10.5" customHeight="1">
      <c r="A860" s="10" t="s">
        <v>13</v>
      </c>
      <c r="B860" s="33">
        <v>288</v>
      </c>
      <c r="C860" s="33">
        <v>102</v>
      </c>
      <c r="D860" s="33">
        <f t="shared" si="72"/>
        <v>390</v>
      </c>
      <c r="E860" s="34"/>
      <c r="F860" s="33">
        <v>267</v>
      </c>
      <c r="G860" s="33">
        <v>97</v>
      </c>
      <c r="H860" s="33">
        <f t="shared" si="73"/>
        <v>364</v>
      </c>
    </row>
    <row r="861" spans="1:8" ht="10.5" customHeight="1">
      <c r="A861" s="10" t="s">
        <v>14</v>
      </c>
      <c r="B861" s="33">
        <v>1534</v>
      </c>
      <c r="C861" s="33">
        <v>544</v>
      </c>
      <c r="D861" s="33">
        <f t="shared" si="72"/>
        <v>2078</v>
      </c>
      <c r="E861" s="34"/>
      <c r="F861" s="33">
        <v>1435</v>
      </c>
      <c r="G861" s="33">
        <v>552</v>
      </c>
      <c r="H861" s="33">
        <f t="shared" si="73"/>
        <v>1987</v>
      </c>
    </row>
    <row r="862" spans="1:8" ht="15.75" customHeight="1">
      <c r="A862" s="32" t="s">
        <v>86</v>
      </c>
      <c r="B862" s="34"/>
      <c r="C862" s="34"/>
      <c r="D862" s="33"/>
      <c r="E862" s="34"/>
      <c r="F862" s="34"/>
      <c r="G862" s="34"/>
      <c r="H862" s="33"/>
    </row>
    <row r="863" spans="1:8" ht="10.5" customHeight="1">
      <c r="A863" s="10" t="s">
        <v>69</v>
      </c>
      <c r="B863" s="33">
        <v>3624</v>
      </c>
      <c r="C863" s="33">
        <v>1080</v>
      </c>
      <c r="D863" s="33">
        <f t="shared" si="72"/>
        <v>4704</v>
      </c>
      <c r="E863" s="34"/>
      <c r="F863" s="33">
        <v>3399</v>
      </c>
      <c r="G863" s="33">
        <v>1088</v>
      </c>
      <c r="H863" s="33">
        <f t="shared" si="73"/>
        <v>4487</v>
      </c>
    </row>
    <row r="864" spans="1:8" ht="10.5" customHeight="1">
      <c r="A864" s="9" t="s">
        <v>11</v>
      </c>
      <c r="B864" s="33">
        <v>2419</v>
      </c>
      <c r="C864" s="33">
        <v>599</v>
      </c>
      <c r="D864" s="33">
        <f t="shared" si="72"/>
        <v>3018</v>
      </c>
      <c r="E864" s="34"/>
      <c r="F864" s="33">
        <v>2110</v>
      </c>
      <c r="G864" s="33">
        <v>583</v>
      </c>
      <c r="H864" s="33">
        <f t="shared" si="73"/>
        <v>2693</v>
      </c>
    </row>
    <row r="865" spans="1:8" ht="10.5" customHeight="1">
      <c r="A865" s="10" t="s">
        <v>70</v>
      </c>
      <c r="B865" s="33">
        <v>2146</v>
      </c>
      <c r="C865" s="33">
        <v>743</v>
      </c>
      <c r="D865" s="33">
        <f t="shared" si="72"/>
        <v>2889</v>
      </c>
      <c r="E865" s="34"/>
      <c r="F865" s="33">
        <v>1929</v>
      </c>
      <c r="G865" s="33">
        <v>723</v>
      </c>
      <c r="H865" s="33">
        <f t="shared" si="73"/>
        <v>2652</v>
      </c>
    </row>
    <row r="866" spans="1:8" ht="10.5" customHeight="1">
      <c r="A866" s="10" t="s">
        <v>13</v>
      </c>
      <c r="B866" s="33">
        <v>134</v>
      </c>
      <c r="C866" s="33">
        <v>50</v>
      </c>
      <c r="D866" s="33">
        <f t="shared" si="72"/>
        <v>184</v>
      </c>
      <c r="E866" s="34"/>
      <c r="F866" s="33">
        <v>100</v>
      </c>
      <c r="G866" s="33">
        <v>43</v>
      </c>
      <c r="H866" s="33">
        <f t="shared" si="73"/>
        <v>143</v>
      </c>
    </row>
    <row r="867" spans="1:8" ht="10.5" customHeight="1">
      <c r="A867" s="10" t="s">
        <v>14</v>
      </c>
      <c r="B867" s="33">
        <v>674</v>
      </c>
      <c r="C867" s="33">
        <v>247</v>
      </c>
      <c r="D867" s="33">
        <f t="shared" si="72"/>
        <v>921</v>
      </c>
      <c r="E867" s="34"/>
      <c r="F867" s="33">
        <v>557</v>
      </c>
      <c r="G867" s="33">
        <v>247</v>
      </c>
      <c r="H867" s="33">
        <f t="shared" si="73"/>
        <v>804</v>
      </c>
    </row>
    <row r="868" spans="1:8" ht="15" customHeight="1">
      <c r="A868" s="32" t="s">
        <v>40</v>
      </c>
      <c r="B868" s="34"/>
      <c r="C868" s="34"/>
      <c r="D868" s="33"/>
      <c r="E868" s="34"/>
      <c r="F868" s="34"/>
      <c r="G868" s="34"/>
      <c r="H868" s="33"/>
    </row>
    <row r="869" spans="1:8" ht="10.5" customHeight="1">
      <c r="A869" s="10" t="s">
        <v>69</v>
      </c>
      <c r="B869" s="33">
        <v>1247</v>
      </c>
      <c r="C869" s="33">
        <v>408</v>
      </c>
      <c r="D869" s="33">
        <f t="shared" si="72"/>
        <v>1655</v>
      </c>
      <c r="E869" s="34"/>
      <c r="F869" s="33">
        <v>1110</v>
      </c>
      <c r="G869" s="33">
        <v>394</v>
      </c>
      <c r="H869" s="33">
        <f t="shared" si="73"/>
        <v>1504</v>
      </c>
    </row>
    <row r="870" spans="1:8" ht="10.5" customHeight="1">
      <c r="A870" s="9" t="s">
        <v>11</v>
      </c>
      <c r="B870" s="33">
        <v>466</v>
      </c>
      <c r="C870" s="33">
        <v>174</v>
      </c>
      <c r="D870" s="33">
        <f t="shared" si="72"/>
        <v>640</v>
      </c>
      <c r="E870" s="34"/>
      <c r="F870" s="33">
        <v>377</v>
      </c>
      <c r="G870" s="33">
        <v>178</v>
      </c>
      <c r="H870" s="33">
        <f t="shared" si="73"/>
        <v>555</v>
      </c>
    </row>
    <row r="871" spans="1:8" ht="10.5" customHeight="1">
      <c r="A871" s="10" t="s">
        <v>70</v>
      </c>
      <c r="B871" s="33">
        <v>526</v>
      </c>
      <c r="C871" s="33">
        <v>227</v>
      </c>
      <c r="D871" s="33">
        <f t="shared" si="72"/>
        <v>753</v>
      </c>
      <c r="E871" s="34"/>
      <c r="F871" s="33">
        <v>441</v>
      </c>
      <c r="G871" s="33">
        <v>230</v>
      </c>
      <c r="H871" s="33">
        <f t="shared" si="73"/>
        <v>671</v>
      </c>
    </row>
    <row r="872" spans="1:8" ht="10.5" customHeight="1">
      <c r="A872" s="10" t="s">
        <v>13</v>
      </c>
      <c r="B872" s="33">
        <v>39</v>
      </c>
      <c r="C872" s="33">
        <v>12</v>
      </c>
      <c r="D872" s="33">
        <f t="shared" si="72"/>
        <v>51</v>
      </c>
      <c r="E872" s="34"/>
      <c r="F872" s="33">
        <v>29</v>
      </c>
      <c r="G872" s="33">
        <v>10</v>
      </c>
      <c r="H872" s="33">
        <f t="shared" si="73"/>
        <v>39</v>
      </c>
    </row>
    <row r="873" spans="1:8" ht="10.5" customHeight="1">
      <c r="A873" s="10" t="s">
        <v>14</v>
      </c>
      <c r="B873" s="33">
        <v>140</v>
      </c>
      <c r="C873" s="33">
        <v>64</v>
      </c>
      <c r="D873" s="33">
        <f t="shared" si="72"/>
        <v>204</v>
      </c>
      <c r="E873" s="34"/>
      <c r="F873" s="33">
        <v>95</v>
      </c>
      <c r="G873" s="33">
        <v>67</v>
      </c>
      <c r="H873" s="33">
        <f t="shared" si="73"/>
        <v>162</v>
      </c>
    </row>
    <row r="874" spans="1:8" ht="15.75" customHeight="1">
      <c r="A874" s="32" t="s">
        <v>19</v>
      </c>
      <c r="B874" s="34"/>
      <c r="C874" s="34"/>
      <c r="D874" s="33"/>
      <c r="E874" s="34"/>
      <c r="F874" s="34"/>
      <c r="G874" s="34"/>
      <c r="H874" s="33"/>
    </row>
    <row r="875" spans="1:8" ht="10.5" customHeight="1">
      <c r="A875" s="10" t="s">
        <v>69</v>
      </c>
      <c r="B875" s="33">
        <f>B829+B834+B839+B845+B851+B857+B863+B869</f>
        <v>164312</v>
      </c>
      <c r="C875" s="33">
        <f>C829+C834+C839+C845+C851+C857+C863+C869</f>
        <v>109705</v>
      </c>
      <c r="D875" s="33">
        <f t="shared" si="72"/>
        <v>274017</v>
      </c>
      <c r="E875" s="33"/>
      <c r="F875" s="33">
        <f aca="true" t="shared" si="74" ref="F875:G877">F829+F834+F839+F845+F851+F857+F863+F869</f>
        <v>183665</v>
      </c>
      <c r="G875" s="33">
        <f t="shared" si="74"/>
        <v>126247</v>
      </c>
      <c r="H875" s="33">
        <f t="shared" si="73"/>
        <v>309912</v>
      </c>
    </row>
    <row r="876" spans="1:8" ht="10.5" customHeight="1">
      <c r="A876" s="9" t="s">
        <v>11</v>
      </c>
      <c r="B876" s="35">
        <f>SUM(B830,B835+B840+B846+B852+B858+B864+B870)</f>
        <v>34440</v>
      </c>
      <c r="C876" s="35">
        <f>SUM(C830,C835+C840+C846+C852+C858+C864+C870)</f>
        <v>7089</v>
      </c>
      <c r="D876" s="33">
        <f t="shared" si="72"/>
        <v>41529</v>
      </c>
      <c r="E876" s="33"/>
      <c r="F876" s="35">
        <f>SUM(F830,F835+F840+F846+F852+F858+F864+F870)</f>
        <v>36956</v>
      </c>
      <c r="G876" s="33">
        <f>G830+G835+G840+G846+G852+G858+G864+G870</f>
        <v>7947</v>
      </c>
      <c r="H876" s="33">
        <f t="shared" si="73"/>
        <v>44903</v>
      </c>
    </row>
    <row r="877" spans="1:8" ht="10.5" customHeight="1">
      <c r="A877" s="10" t="s">
        <v>70</v>
      </c>
      <c r="B877" s="53">
        <f>B831+B836+B841+B847+B853+B859+B865+B871</f>
        <v>115092</v>
      </c>
      <c r="C877" s="53">
        <f>C831+C836+C841+C847+C853+C859+C865+C871</f>
        <v>75445</v>
      </c>
      <c r="D877" s="33">
        <f t="shared" si="72"/>
        <v>190537</v>
      </c>
      <c r="E877" s="53"/>
      <c r="F877" s="33">
        <f t="shared" si="74"/>
        <v>124005</v>
      </c>
      <c r="G877" s="33">
        <f t="shared" si="74"/>
        <v>84113</v>
      </c>
      <c r="H877" s="33">
        <f t="shared" si="73"/>
        <v>208118</v>
      </c>
    </row>
    <row r="878" spans="1:8" ht="10.5" customHeight="1">
      <c r="A878" s="10" t="s">
        <v>13</v>
      </c>
      <c r="B878" s="53">
        <f>B832+B837+B842+B848+B854+B860+B866+B872</f>
        <v>3329</v>
      </c>
      <c r="C878" s="105">
        <f>SUM(C832,C837+C842+C848+C854+C860+C866+C872)</f>
        <v>1684</v>
      </c>
      <c r="D878" s="53">
        <f>D832+D837+D842+D848+D854+D860+D866+D872</f>
        <v>5013</v>
      </c>
      <c r="E878" s="53"/>
      <c r="F878" s="53">
        <f>F832+F837+F842+F848+F854+F860+F866+F872</f>
        <v>3187</v>
      </c>
      <c r="G878" s="53">
        <f>G832+G837+G842+G848+G854+G860+G866+G872</f>
        <v>1690</v>
      </c>
      <c r="H878" s="53">
        <f>H832+H837+H842+H848+H854+H860+H866+H872</f>
        <v>4877</v>
      </c>
    </row>
    <row r="879" spans="1:8" ht="10.5" customHeight="1">
      <c r="A879" s="29" t="s">
        <v>14</v>
      </c>
      <c r="B879" s="37">
        <f>B843+B849+B855+B861+B867+B873</f>
        <v>8957</v>
      </c>
      <c r="C879" s="37">
        <f>C843+C849+C855+C861+C867+C873</f>
        <v>5347</v>
      </c>
      <c r="D879" s="37">
        <f>D843+D849+D855+D861+D867+D873</f>
        <v>14304</v>
      </c>
      <c r="E879" s="37"/>
      <c r="F879" s="37">
        <f>F843+F849+F855+F861+F867+F873</f>
        <v>9160</v>
      </c>
      <c r="G879" s="37">
        <f>G843+G849+G855+G861+G867+G873</f>
        <v>5871</v>
      </c>
      <c r="H879" s="37">
        <f>H843+H849+H855+H861+H867+H873</f>
        <v>15031</v>
      </c>
    </row>
    <row r="880" spans="1:8" ht="25.5" customHeight="1">
      <c r="A880" s="103"/>
      <c r="B880" s="103"/>
      <c r="C880" s="103"/>
      <c r="D880" s="103"/>
      <c r="E880" s="103"/>
      <c r="F880" s="103"/>
      <c r="G880" s="103"/>
      <c r="H880" s="103"/>
    </row>
    <row r="881" spans="1:5" s="2" customFormat="1" ht="12" customHeight="1">
      <c r="A881" s="111" t="s">
        <v>87</v>
      </c>
      <c r="B881" s="111"/>
      <c r="C881" s="111"/>
      <c r="D881" s="111"/>
      <c r="E881" s="112"/>
    </row>
    <row r="882" spans="1:7" ht="27.75" customHeight="1">
      <c r="A882" s="44" t="s">
        <v>123</v>
      </c>
      <c r="B882" s="44"/>
      <c r="C882" s="44"/>
      <c r="D882" s="44"/>
      <c r="E882" s="44"/>
      <c r="F882" s="44"/>
      <c r="G882" s="44"/>
    </row>
    <row r="883" spans="1:8" s="115" customFormat="1" ht="15.75" customHeight="1">
      <c r="A883" s="26"/>
      <c r="B883" s="28" t="s">
        <v>7</v>
      </c>
      <c r="C883" s="28"/>
      <c r="D883" s="27"/>
      <c r="E883" s="27"/>
      <c r="F883" s="82" t="s">
        <v>8</v>
      </c>
      <c r="G883" s="27"/>
      <c r="H883" s="27"/>
    </row>
    <row r="884" spans="1:8" s="115" customFormat="1" ht="15.75" customHeight="1">
      <c r="A884" s="29"/>
      <c r="B884" s="30" t="s">
        <v>17</v>
      </c>
      <c r="C884" s="30" t="s">
        <v>18</v>
      </c>
      <c r="D884" s="31" t="s">
        <v>19</v>
      </c>
      <c r="E884" s="31"/>
      <c r="F884" s="30" t="s">
        <v>17</v>
      </c>
      <c r="G884" s="30" t="s">
        <v>18</v>
      </c>
      <c r="H884" s="31" t="s">
        <v>19</v>
      </c>
    </row>
    <row r="885" spans="1:8" ht="15.75" customHeight="1">
      <c r="A885" s="72" t="s">
        <v>101</v>
      </c>
      <c r="B885" s="10"/>
      <c r="C885" s="10"/>
      <c r="D885" s="10"/>
      <c r="E885" s="10"/>
      <c r="F885" s="10"/>
      <c r="G885" s="10"/>
      <c r="H885" s="10"/>
    </row>
    <row r="886" spans="1:8" ht="10.5" customHeight="1">
      <c r="A886" s="10" t="s">
        <v>69</v>
      </c>
      <c r="B886" s="11">
        <v>6.658619</v>
      </c>
      <c r="C886" s="11">
        <v>3.8664049</v>
      </c>
      <c r="D886" s="11">
        <f>B886+C886</f>
        <v>10.5250239</v>
      </c>
      <c r="E886" s="47"/>
      <c r="F886" s="11">
        <v>130.9435845</v>
      </c>
      <c r="G886" s="11">
        <v>116.7108991</v>
      </c>
      <c r="H886" s="11">
        <f>F886+G886</f>
        <v>247.6544836</v>
      </c>
    </row>
    <row r="887" spans="1:8" ht="10.5" customHeight="1">
      <c r="A887" s="9" t="s">
        <v>11</v>
      </c>
      <c r="B887" s="64" t="s">
        <v>33</v>
      </c>
      <c r="C887" s="64" t="s">
        <v>33</v>
      </c>
      <c r="D887" s="65" t="s">
        <v>33</v>
      </c>
      <c r="E887" s="47"/>
      <c r="F887" s="11">
        <v>0.00857</v>
      </c>
      <c r="G887" s="11">
        <v>0.007804</v>
      </c>
      <c r="H887" s="13">
        <f aca="true" t="shared" si="75" ref="H887:H934">F887+G887</f>
        <v>0.016374</v>
      </c>
    </row>
    <row r="888" spans="1:8" ht="10.5" customHeight="1">
      <c r="A888" s="10" t="s">
        <v>70</v>
      </c>
      <c r="B888" s="11">
        <v>5.500322</v>
      </c>
      <c r="C888" s="11">
        <v>2.672583</v>
      </c>
      <c r="D888" s="11">
        <f aca="true" t="shared" si="76" ref="D888:D933">B888+C888</f>
        <v>8.172905</v>
      </c>
      <c r="E888" s="47"/>
      <c r="F888" s="11">
        <v>103.7878149</v>
      </c>
      <c r="G888" s="11">
        <v>92.102591</v>
      </c>
      <c r="H888" s="11">
        <f t="shared" si="75"/>
        <v>195.89040590000002</v>
      </c>
    </row>
    <row r="889" spans="1:8" ht="10.5" customHeight="1">
      <c r="A889" s="10" t="s">
        <v>13</v>
      </c>
      <c r="B889" s="76">
        <v>0.072481</v>
      </c>
      <c r="C889" s="64" t="s">
        <v>33</v>
      </c>
      <c r="D889" s="11">
        <f>SUM(B889:C889)</f>
        <v>0.072481</v>
      </c>
      <c r="E889" s="96"/>
      <c r="F889" s="76">
        <v>0.289813</v>
      </c>
      <c r="G889" s="76">
        <v>0.448145</v>
      </c>
      <c r="H889" s="11">
        <f t="shared" si="75"/>
        <v>0.737958</v>
      </c>
    </row>
    <row r="890" spans="1:8" ht="15.75" customHeight="1">
      <c r="A890" s="32" t="s">
        <v>34</v>
      </c>
      <c r="B890" s="47"/>
      <c r="C890" s="47"/>
      <c r="D890" s="11"/>
      <c r="E890" s="47"/>
      <c r="F890" s="47"/>
      <c r="G890" s="47"/>
      <c r="H890" s="11"/>
    </row>
    <row r="891" spans="1:8" ht="10.5" customHeight="1">
      <c r="A891" s="10" t="s">
        <v>69</v>
      </c>
      <c r="B891" s="11">
        <v>1092.8883065</v>
      </c>
      <c r="C891" s="11">
        <v>824.6298938</v>
      </c>
      <c r="D891" s="11">
        <f t="shared" si="76"/>
        <v>1917.5182003</v>
      </c>
      <c r="E891" s="47"/>
      <c r="F891" s="11">
        <v>1212.4425565</v>
      </c>
      <c r="G891" s="11">
        <v>923.4655956</v>
      </c>
      <c r="H891" s="11">
        <f t="shared" si="75"/>
        <v>2135.9081521</v>
      </c>
    </row>
    <row r="892" spans="1:8" ht="10.5" customHeight="1">
      <c r="A892" s="9" t="s">
        <v>11</v>
      </c>
      <c r="B892" s="11">
        <v>7.716699</v>
      </c>
      <c r="C892" s="11">
        <v>1.0493322</v>
      </c>
      <c r="D892" s="11">
        <f t="shared" si="76"/>
        <v>8.7660312</v>
      </c>
      <c r="E892" s="47"/>
      <c r="F892" s="11">
        <v>9.6704369</v>
      </c>
      <c r="G892" s="11">
        <v>1.4291106</v>
      </c>
      <c r="H892" s="11">
        <f t="shared" si="75"/>
        <v>11.0995475</v>
      </c>
    </row>
    <row r="893" spans="1:8" ht="10.5" customHeight="1">
      <c r="A893" s="10" t="s">
        <v>70</v>
      </c>
      <c r="B893" s="11">
        <v>1343.9306325</v>
      </c>
      <c r="C893" s="11">
        <v>947.271106</v>
      </c>
      <c r="D893" s="11">
        <f t="shared" si="76"/>
        <v>2291.2017385</v>
      </c>
      <c r="E893" s="47"/>
      <c r="F893" s="11">
        <v>1510.4451201</v>
      </c>
      <c r="G893" s="11">
        <v>1096.5433386</v>
      </c>
      <c r="H893" s="11">
        <f t="shared" si="75"/>
        <v>2606.9884586999997</v>
      </c>
    </row>
    <row r="894" spans="1:8" ht="10.5" customHeight="1">
      <c r="A894" s="10" t="s">
        <v>13</v>
      </c>
      <c r="B894" s="11">
        <v>14.0739902</v>
      </c>
      <c r="C894" s="11">
        <v>10.6854789</v>
      </c>
      <c r="D894" s="11">
        <f t="shared" si="76"/>
        <v>24.7594691</v>
      </c>
      <c r="E894" s="47"/>
      <c r="F894" s="11">
        <v>16.3428029</v>
      </c>
      <c r="G894" s="11">
        <v>11.3762699</v>
      </c>
      <c r="H894" s="11">
        <f t="shared" si="75"/>
        <v>27.7190728</v>
      </c>
    </row>
    <row r="895" spans="1:8" ht="15.75" customHeight="1">
      <c r="A895" s="32" t="s">
        <v>35</v>
      </c>
      <c r="B895" s="47"/>
      <c r="C895" s="47"/>
      <c r="D895" s="11"/>
      <c r="E895" s="47"/>
      <c r="F895" s="47"/>
      <c r="G895" s="47"/>
      <c r="H895" s="11"/>
    </row>
    <row r="896" spans="1:8" ht="10.5" customHeight="1">
      <c r="A896" s="10" t="s">
        <v>69</v>
      </c>
      <c r="B896" s="11">
        <v>522.3939713</v>
      </c>
      <c r="C896" s="11">
        <v>401.952562</v>
      </c>
      <c r="D896" s="11">
        <f t="shared" si="76"/>
        <v>924.3465332999999</v>
      </c>
      <c r="E896" s="47"/>
      <c r="F896" s="11">
        <v>442.5433269</v>
      </c>
      <c r="G896" s="11">
        <v>332.0912905</v>
      </c>
      <c r="H896" s="11">
        <f t="shared" si="75"/>
        <v>774.6346174</v>
      </c>
    </row>
    <row r="897" spans="1:8" ht="10.5" customHeight="1">
      <c r="A897" s="9" t="s">
        <v>11</v>
      </c>
      <c r="B897" s="11">
        <v>17.019081</v>
      </c>
      <c r="C897" s="11">
        <v>3.4196523</v>
      </c>
      <c r="D897" s="11">
        <f t="shared" si="76"/>
        <v>20.4387333</v>
      </c>
      <c r="E897" s="47"/>
      <c r="F897" s="11">
        <v>19.9965768</v>
      </c>
      <c r="G897" s="11">
        <v>4.0122035</v>
      </c>
      <c r="H897" s="11">
        <f t="shared" si="75"/>
        <v>24.008780299999998</v>
      </c>
    </row>
    <row r="898" spans="1:8" ht="10.5" customHeight="1">
      <c r="A898" s="10" t="s">
        <v>70</v>
      </c>
      <c r="B898" s="11">
        <v>801.2814567</v>
      </c>
      <c r="C898" s="11">
        <v>618.4268017</v>
      </c>
      <c r="D898" s="11">
        <f t="shared" si="76"/>
        <v>1419.7082584</v>
      </c>
      <c r="E898" s="47"/>
      <c r="F898" s="11">
        <v>673.6255701</v>
      </c>
      <c r="G898" s="11">
        <v>516.4133505</v>
      </c>
      <c r="H898" s="11">
        <f t="shared" si="75"/>
        <v>1190.0389206</v>
      </c>
    </row>
    <row r="899" spans="1:8" ht="10.5" customHeight="1">
      <c r="A899" s="10" t="s">
        <v>13</v>
      </c>
      <c r="B899" s="11">
        <v>11.5472869</v>
      </c>
      <c r="C899" s="11">
        <v>9.327079</v>
      </c>
      <c r="D899" s="11">
        <f t="shared" si="76"/>
        <v>20.8743659</v>
      </c>
      <c r="E899" s="47"/>
      <c r="F899" s="11">
        <v>9.3985438</v>
      </c>
      <c r="G899" s="11">
        <v>7.821126</v>
      </c>
      <c r="H899" s="11">
        <f t="shared" si="75"/>
        <v>17.2196698</v>
      </c>
    </row>
    <row r="900" spans="1:8" ht="10.5" customHeight="1">
      <c r="A900" s="10" t="s">
        <v>14</v>
      </c>
      <c r="B900" s="11">
        <v>17.0807669</v>
      </c>
      <c r="C900" s="11">
        <v>15.996879</v>
      </c>
      <c r="D900" s="11">
        <f t="shared" si="76"/>
        <v>33.0776459</v>
      </c>
      <c r="E900" s="47"/>
      <c r="F900" s="11">
        <f>0.000001*(5447+19272491)</f>
        <v>19.277938</v>
      </c>
      <c r="G900" s="11">
        <f>0.000001*(7127+18075723)</f>
        <v>18.08285</v>
      </c>
      <c r="H900" s="11">
        <f t="shared" si="75"/>
        <v>37.360788</v>
      </c>
    </row>
    <row r="901" spans="1:8" ht="15.75" customHeight="1">
      <c r="A901" s="32" t="s">
        <v>36</v>
      </c>
      <c r="B901" s="47"/>
      <c r="C901" s="47"/>
      <c r="D901" s="11"/>
      <c r="E901" s="47"/>
      <c r="F901" s="47"/>
      <c r="G901" s="47"/>
      <c r="H901" s="11"/>
    </row>
    <row r="902" spans="1:8" ht="10.5" customHeight="1">
      <c r="A902" s="10" t="s">
        <v>69</v>
      </c>
      <c r="B902" s="11">
        <v>179.4800337</v>
      </c>
      <c r="C902" s="11">
        <v>97.744253</v>
      </c>
      <c r="D902" s="11">
        <f t="shared" si="76"/>
        <v>277.2242867</v>
      </c>
      <c r="E902" s="47"/>
      <c r="F902" s="11">
        <v>169.8101486</v>
      </c>
      <c r="G902" s="11">
        <v>85.2276912</v>
      </c>
      <c r="H902" s="11">
        <f t="shared" si="75"/>
        <v>255.03783979999997</v>
      </c>
    </row>
    <row r="903" spans="1:8" ht="10.5" customHeight="1">
      <c r="A903" s="9" t="s">
        <v>11</v>
      </c>
      <c r="B903" s="11">
        <v>28.8422714</v>
      </c>
      <c r="C903" s="11">
        <v>5.7514623</v>
      </c>
      <c r="D903" s="11">
        <f t="shared" si="76"/>
        <v>34.5937337</v>
      </c>
      <c r="E903" s="47"/>
      <c r="F903" s="11">
        <v>30.7737909</v>
      </c>
      <c r="G903" s="11">
        <v>5.8884091</v>
      </c>
      <c r="H903" s="11">
        <f t="shared" si="75"/>
        <v>36.6622</v>
      </c>
    </row>
    <row r="904" spans="1:8" ht="10.5" customHeight="1">
      <c r="A904" s="10" t="s">
        <v>70</v>
      </c>
      <c r="B904" s="11">
        <v>264.3150828</v>
      </c>
      <c r="C904" s="11">
        <v>154.6758568</v>
      </c>
      <c r="D904" s="11">
        <f t="shared" si="76"/>
        <v>418.99093960000005</v>
      </c>
      <c r="E904" s="47"/>
      <c r="F904" s="11">
        <v>244.4784827</v>
      </c>
      <c r="G904" s="11">
        <v>134.1221078</v>
      </c>
      <c r="H904" s="11">
        <f t="shared" si="75"/>
        <v>378.6005905</v>
      </c>
    </row>
    <row r="905" spans="1:8" ht="10.5" customHeight="1">
      <c r="A905" s="10" t="s">
        <v>13</v>
      </c>
      <c r="B905" s="11">
        <v>5.12326</v>
      </c>
      <c r="C905" s="11">
        <v>2.828353</v>
      </c>
      <c r="D905" s="11">
        <f t="shared" si="76"/>
        <v>7.951613</v>
      </c>
      <c r="E905" s="47"/>
      <c r="F905" s="11">
        <v>4.3948748</v>
      </c>
      <c r="G905" s="11">
        <v>2.317828</v>
      </c>
      <c r="H905" s="11">
        <f t="shared" si="75"/>
        <v>6.712702800000001</v>
      </c>
    </row>
    <row r="906" spans="1:8" ht="10.5" customHeight="1">
      <c r="A906" s="10" t="s">
        <v>14</v>
      </c>
      <c r="B906" s="11">
        <v>19.945673</v>
      </c>
      <c r="C906" s="11">
        <v>13.616911</v>
      </c>
      <c r="D906" s="11">
        <f t="shared" si="76"/>
        <v>33.562584</v>
      </c>
      <c r="E906" s="47"/>
      <c r="F906" s="11">
        <v>19.002052</v>
      </c>
      <c r="G906" s="11">
        <v>12.6642747</v>
      </c>
      <c r="H906" s="11">
        <f t="shared" si="75"/>
        <v>31.6663267</v>
      </c>
    </row>
    <row r="907" spans="1:8" ht="15.75" customHeight="1">
      <c r="A907" s="32" t="s">
        <v>37</v>
      </c>
      <c r="B907" s="47"/>
      <c r="C907" s="47"/>
      <c r="D907" s="11"/>
      <c r="E907" s="47"/>
      <c r="F907" s="47"/>
      <c r="G907" s="47"/>
      <c r="H907" s="11"/>
    </row>
    <row r="908" spans="1:8" ht="10.5" customHeight="1">
      <c r="A908" s="10" t="s">
        <v>69</v>
      </c>
      <c r="B908" s="11">
        <v>130.9451868</v>
      </c>
      <c r="C908" s="11">
        <v>44.5734379</v>
      </c>
      <c r="D908" s="11">
        <f t="shared" si="76"/>
        <v>175.51862469999998</v>
      </c>
      <c r="E908" s="47"/>
      <c r="F908" s="11">
        <v>125.2976799</v>
      </c>
      <c r="G908" s="11">
        <v>41.0791895</v>
      </c>
      <c r="H908" s="11">
        <f t="shared" si="75"/>
        <v>166.3768694</v>
      </c>
    </row>
    <row r="909" spans="1:8" ht="10.5" customHeight="1">
      <c r="A909" s="9" t="s">
        <v>11</v>
      </c>
      <c r="B909" s="11">
        <v>32.9623685</v>
      </c>
      <c r="C909" s="11">
        <v>5.7959814</v>
      </c>
      <c r="D909" s="11">
        <f t="shared" si="76"/>
        <v>38.7583499</v>
      </c>
      <c r="E909" s="47"/>
      <c r="F909" s="11">
        <v>32.7769453</v>
      </c>
      <c r="G909" s="11">
        <v>5.9970479</v>
      </c>
      <c r="H909" s="11">
        <f t="shared" si="75"/>
        <v>38.7739932</v>
      </c>
    </row>
    <row r="910" spans="1:8" ht="10.5" customHeight="1">
      <c r="A910" s="10" t="s">
        <v>70</v>
      </c>
      <c r="B910" s="11">
        <v>184.3788957</v>
      </c>
      <c r="C910" s="11">
        <v>68.6325559</v>
      </c>
      <c r="D910" s="11">
        <f t="shared" si="76"/>
        <v>253.0114516</v>
      </c>
      <c r="E910" s="47"/>
      <c r="F910" s="11">
        <v>170.5988967</v>
      </c>
      <c r="G910" s="11">
        <v>62.0040418</v>
      </c>
      <c r="H910" s="11">
        <f t="shared" si="75"/>
        <v>232.60293850000002</v>
      </c>
    </row>
    <row r="911" spans="1:8" ht="10.5" customHeight="1">
      <c r="A911" s="10" t="s">
        <v>13</v>
      </c>
      <c r="B911" s="11">
        <v>3.4202879</v>
      </c>
      <c r="C911" s="11">
        <v>1.4212049</v>
      </c>
      <c r="D911" s="11">
        <f t="shared" si="76"/>
        <v>4.8414928</v>
      </c>
      <c r="E911" s="47"/>
      <c r="F911" s="11">
        <v>3.1030699</v>
      </c>
      <c r="G911" s="11">
        <v>1.4810919</v>
      </c>
      <c r="H911" s="11">
        <f t="shared" si="75"/>
        <v>4.5841618</v>
      </c>
    </row>
    <row r="912" spans="1:8" ht="10.5" customHeight="1">
      <c r="A912" s="10" t="s">
        <v>14</v>
      </c>
      <c r="B912" s="11">
        <v>17.805646</v>
      </c>
      <c r="C912" s="11">
        <v>8.141945</v>
      </c>
      <c r="D912" s="11">
        <f t="shared" si="76"/>
        <v>25.947591</v>
      </c>
      <c r="E912" s="47"/>
      <c r="F912" s="11">
        <v>16.7752639</v>
      </c>
      <c r="G912" s="11">
        <v>7.6810689</v>
      </c>
      <c r="H912" s="11">
        <f t="shared" si="75"/>
        <v>24.4563328</v>
      </c>
    </row>
    <row r="913" spans="1:8" ht="15.75" customHeight="1">
      <c r="A913" s="32" t="s">
        <v>38</v>
      </c>
      <c r="B913" s="47"/>
      <c r="C913" s="47"/>
      <c r="D913" s="11"/>
      <c r="E913" s="47"/>
      <c r="F913" s="47"/>
      <c r="G913" s="47"/>
      <c r="H913" s="11"/>
    </row>
    <row r="914" spans="1:8" ht="10.5" customHeight="1">
      <c r="A914" s="10" t="s">
        <v>69</v>
      </c>
      <c r="B914" s="11">
        <v>86.1981487</v>
      </c>
      <c r="C914" s="11">
        <v>24.0259193</v>
      </c>
      <c r="D914" s="11">
        <f t="shared" si="76"/>
        <v>110.224068</v>
      </c>
      <c r="E914" s="47"/>
      <c r="F914" s="11">
        <v>78.9962124</v>
      </c>
      <c r="G914" s="11">
        <v>23.0200494</v>
      </c>
      <c r="H914" s="11">
        <f t="shared" si="75"/>
        <v>102.01626180000001</v>
      </c>
    </row>
    <row r="915" spans="1:8" ht="10.5" customHeight="1">
      <c r="A915" s="9" t="s">
        <v>11</v>
      </c>
      <c r="B915" s="11">
        <v>21.6574128</v>
      </c>
      <c r="C915" s="11">
        <v>4.1020825</v>
      </c>
      <c r="D915" s="11">
        <f t="shared" si="76"/>
        <v>25.759495299999998</v>
      </c>
      <c r="E915" s="47"/>
      <c r="F915" s="11">
        <v>19.6948499</v>
      </c>
      <c r="G915" s="11">
        <v>4.0900754</v>
      </c>
      <c r="H915" s="11">
        <f t="shared" si="75"/>
        <v>23.7849253</v>
      </c>
    </row>
    <row r="916" spans="1:8" ht="10.5" customHeight="1">
      <c r="A916" s="10" t="s">
        <v>70</v>
      </c>
      <c r="B916" s="11">
        <v>117.5046379</v>
      </c>
      <c r="C916" s="11">
        <v>35.8188769</v>
      </c>
      <c r="D916" s="11">
        <f t="shared" si="76"/>
        <v>153.3235148</v>
      </c>
      <c r="E916" s="47"/>
      <c r="F916" s="11">
        <v>104.3558897</v>
      </c>
      <c r="G916" s="11">
        <v>33.507417</v>
      </c>
      <c r="H916" s="11">
        <f t="shared" si="75"/>
        <v>137.8633067</v>
      </c>
    </row>
    <row r="917" spans="1:8" ht="10.5" customHeight="1">
      <c r="A917" s="10" t="s">
        <v>13</v>
      </c>
      <c r="B917" s="11">
        <v>2.4449399</v>
      </c>
      <c r="C917" s="11">
        <v>0.90771</v>
      </c>
      <c r="D917" s="11">
        <f t="shared" si="76"/>
        <v>3.3526499000000003</v>
      </c>
      <c r="E917" s="47"/>
      <c r="F917" s="11">
        <v>2.3062929</v>
      </c>
      <c r="G917" s="11">
        <v>0.853921</v>
      </c>
      <c r="H917" s="11">
        <f t="shared" si="75"/>
        <v>3.1602139</v>
      </c>
    </row>
    <row r="918" spans="1:8" ht="10.5" customHeight="1">
      <c r="A918" s="10" t="s">
        <v>14</v>
      </c>
      <c r="B918" s="11">
        <v>12.721986</v>
      </c>
      <c r="C918" s="11">
        <v>4.536575</v>
      </c>
      <c r="D918" s="11">
        <f t="shared" si="76"/>
        <v>17.258561</v>
      </c>
      <c r="E918" s="47"/>
      <c r="F918" s="11">
        <v>11.266761</v>
      </c>
      <c r="G918" s="11">
        <v>4.178641</v>
      </c>
      <c r="H918" s="11">
        <f t="shared" si="75"/>
        <v>15.445402000000001</v>
      </c>
    </row>
    <row r="919" spans="1:8" ht="15.75" customHeight="1">
      <c r="A919" s="32" t="s">
        <v>39</v>
      </c>
      <c r="B919" s="47"/>
      <c r="C919" s="47"/>
      <c r="D919" s="11"/>
      <c r="E919" s="47"/>
      <c r="F919" s="47"/>
      <c r="G919" s="47"/>
      <c r="H919" s="11"/>
    </row>
    <row r="920" spans="1:8" ht="10.5" customHeight="1">
      <c r="A920" s="10" t="s">
        <v>69</v>
      </c>
      <c r="B920" s="11">
        <v>41.5352996</v>
      </c>
      <c r="C920" s="11">
        <v>13.1151146</v>
      </c>
      <c r="D920" s="11">
        <f t="shared" si="76"/>
        <v>54.6504142</v>
      </c>
      <c r="E920" s="47"/>
      <c r="F920" s="11">
        <v>35.9732456</v>
      </c>
      <c r="G920" s="11">
        <v>11.8936394</v>
      </c>
      <c r="H920" s="11">
        <f t="shared" si="75"/>
        <v>47.866884999999996</v>
      </c>
    </row>
    <row r="921" spans="1:8" ht="10.5" customHeight="1">
      <c r="A921" s="9" t="s">
        <v>11</v>
      </c>
      <c r="B921" s="11">
        <v>8.0393529</v>
      </c>
      <c r="C921" s="11">
        <v>2.2055596</v>
      </c>
      <c r="D921" s="11">
        <f t="shared" si="76"/>
        <v>10.244912500000002</v>
      </c>
      <c r="E921" s="47"/>
      <c r="F921" s="11">
        <v>6.5088357</v>
      </c>
      <c r="G921" s="11">
        <v>1.9490285</v>
      </c>
      <c r="H921" s="11">
        <f t="shared" si="75"/>
        <v>8.4578642</v>
      </c>
    </row>
    <row r="922" spans="1:8" ht="10.5" customHeight="1">
      <c r="A922" s="10" t="s">
        <v>70</v>
      </c>
      <c r="B922" s="11">
        <v>49.0736729</v>
      </c>
      <c r="C922" s="11">
        <v>17.771204</v>
      </c>
      <c r="D922" s="11">
        <f t="shared" si="76"/>
        <v>66.8448769</v>
      </c>
      <c r="E922" s="47"/>
      <c r="F922" s="11">
        <v>40.6633969</v>
      </c>
      <c r="G922" s="11">
        <v>15.58925</v>
      </c>
      <c r="H922" s="11">
        <f t="shared" si="75"/>
        <v>56.2526469</v>
      </c>
    </row>
    <row r="923" spans="1:8" ht="10.5" customHeight="1">
      <c r="A923" s="10" t="s">
        <v>13</v>
      </c>
      <c r="B923" s="11">
        <v>0.9417369</v>
      </c>
      <c r="C923" s="11">
        <v>0.5150756</v>
      </c>
      <c r="D923" s="11">
        <f t="shared" si="76"/>
        <v>1.4568124999999998</v>
      </c>
      <c r="E923" s="47"/>
      <c r="F923" s="11">
        <v>0.769544</v>
      </c>
      <c r="G923" s="11">
        <v>0.481349</v>
      </c>
      <c r="H923" s="11">
        <f t="shared" si="75"/>
        <v>1.250893</v>
      </c>
    </row>
    <row r="924" spans="1:8" ht="10.5" customHeight="1">
      <c r="A924" s="10" t="s">
        <v>14</v>
      </c>
      <c r="B924" s="11">
        <v>5.440077</v>
      </c>
      <c r="C924" s="11">
        <v>2.033748</v>
      </c>
      <c r="D924" s="11">
        <f t="shared" si="76"/>
        <v>7.473825</v>
      </c>
      <c r="E924" s="47"/>
      <c r="F924" s="11">
        <v>4.230642</v>
      </c>
      <c r="G924" s="11">
        <v>1.889204</v>
      </c>
      <c r="H924" s="11">
        <f t="shared" si="75"/>
        <v>6.119846</v>
      </c>
    </row>
    <row r="925" spans="1:8" ht="15.75" customHeight="1">
      <c r="A925" s="32" t="s">
        <v>40</v>
      </c>
      <c r="B925" s="47"/>
      <c r="C925" s="47"/>
      <c r="D925" s="11"/>
      <c r="E925" s="47"/>
      <c r="F925" s="47"/>
      <c r="G925" s="47"/>
      <c r="H925" s="11"/>
    </row>
    <row r="926" spans="1:8" ht="10.5" customHeight="1">
      <c r="A926" s="10" t="s">
        <v>69</v>
      </c>
      <c r="B926" s="11">
        <v>13.4544915</v>
      </c>
      <c r="C926" s="11">
        <v>4.6941548</v>
      </c>
      <c r="D926" s="11">
        <f t="shared" si="76"/>
        <v>18.1486463</v>
      </c>
      <c r="E926" s="47"/>
      <c r="F926" s="11">
        <v>11.0568904</v>
      </c>
      <c r="G926" s="11">
        <v>4.1141488</v>
      </c>
      <c r="H926" s="11">
        <f t="shared" si="75"/>
        <v>15.1710392</v>
      </c>
    </row>
    <row r="927" spans="1:8" ht="10.5" customHeight="1">
      <c r="A927" s="9" t="s">
        <v>11</v>
      </c>
      <c r="B927" s="11">
        <v>1.3238628</v>
      </c>
      <c r="C927" s="11">
        <v>0.5601589</v>
      </c>
      <c r="D927" s="11">
        <f t="shared" si="76"/>
        <v>1.8840217</v>
      </c>
      <c r="E927" s="47"/>
      <c r="F927" s="11">
        <v>0.9847228</v>
      </c>
      <c r="G927" s="11">
        <v>0.541922</v>
      </c>
      <c r="H927" s="11">
        <f t="shared" si="75"/>
        <v>1.5266448000000001</v>
      </c>
    </row>
    <row r="928" spans="1:9" ht="10.5" customHeight="1">
      <c r="A928" s="10" t="s">
        <v>70</v>
      </c>
      <c r="B928" s="11">
        <v>11.302459</v>
      </c>
      <c r="C928" s="11">
        <v>5.13265</v>
      </c>
      <c r="D928" s="11">
        <f t="shared" si="76"/>
        <v>16.435109</v>
      </c>
      <c r="E928" s="47"/>
      <c r="F928" s="11">
        <v>8.52707</v>
      </c>
      <c r="G928" s="11">
        <v>4.621954</v>
      </c>
      <c r="H928" s="11">
        <f t="shared" si="75"/>
        <v>13.149024</v>
      </c>
      <c r="I928" s="11"/>
    </row>
    <row r="929" spans="1:8" ht="10.5" customHeight="1">
      <c r="A929" s="10" t="s">
        <v>13</v>
      </c>
      <c r="B929" s="11">
        <v>0.342563</v>
      </c>
      <c r="C929" s="11">
        <v>0.161344</v>
      </c>
      <c r="D929" s="11">
        <f t="shared" si="76"/>
        <v>0.503907</v>
      </c>
      <c r="E929" s="47"/>
      <c r="F929" s="11">
        <v>0.266717</v>
      </c>
      <c r="G929" s="11">
        <v>0.068261</v>
      </c>
      <c r="H929" s="11">
        <f t="shared" si="75"/>
        <v>0.334978</v>
      </c>
    </row>
    <row r="930" spans="1:8" ht="10.5" customHeight="1">
      <c r="A930" s="10" t="s">
        <v>14</v>
      </c>
      <c r="B930" s="11">
        <v>1.129491</v>
      </c>
      <c r="C930" s="11">
        <v>0.545499</v>
      </c>
      <c r="D930" s="11">
        <f t="shared" si="76"/>
        <v>1.67499</v>
      </c>
      <c r="E930" s="47"/>
      <c r="F930" s="11">
        <v>0.710743</v>
      </c>
      <c r="G930" s="11">
        <v>0.484254</v>
      </c>
      <c r="H930" s="11">
        <f t="shared" si="75"/>
        <v>1.194997</v>
      </c>
    </row>
    <row r="931" spans="1:8" ht="15.75" customHeight="1">
      <c r="A931" s="32" t="s">
        <v>19</v>
      </c>
      <c r="B931" s="47"/>
      <c r="C931" s="47"/>
      <c r="D931" s="11"/>
      <c r="E931" s="47"/>
      <c r="F931" s="47"/>
      <c r="G931" s="47"/>
      <c r="H931" s="11"/>
    </row>
    <row r="932" spans="1:8" ht="10.5" customHeight="1">
      <c r="A932" s="10" t="s">
        <v>69</v>
      </c>
      <c r="B932" s="11">
        <f aca="true" t="shared" si="77" ref="B932:C935">B886+B891+B896+B902+B908+B914+B920+B926</f>
        <v>2073.5540571</v>
      </c>
      <c r="C932" s="11">
        <f t="shared" si="77"/>
        <v>1414.6017403</v>
      </c>
      <c r="D932" s="11">
        <f t="shared" si="76"/>
        <v>3488.1557974</v>
      </c>
      <c r="E932" s="11"/>
      <c r="F932" s="11">
        <f aca="true" t="shared" si="78" ref="F932:G935">F886+F891+F896+F902+F908+F914+F920+F926</f>
        <v>2207.0636448</v>
      </c>
      <c r="G932" s="11">
        <f t="shared" si="78"/>
        <v>1537.6025035000002</v>
      </c>
      <c r="H932" s="11">
        <f t="shared" si="75"/>
        <v>3744.6661483000003</v>
      </c>
    </row>
    <row r="933" spans="1:8" ht="10.5" customHeight="1">
      <c r="A933" s="9" t="s">
        <v>11</v>
      </c>
      <c r="B933" s="11">
        <f>SUM(B887,B892+B897+B903+B909+B915+B921+B927)</f>
        <v>117.56104839999999</v>
      </c>
      <c r="C933" s="11">
        <f>SUM(C887,C892+C897+C903+C909+C915+C921+C927)</f>
        <v>22.884229200000004</v>
      </c>
      <c r="D933" s="11">
        <f t="shared" si="76"/>
        <v>140.4452776</v>
      </c>
      <c r="E933" s="11"/>
      <c r="F933" s="11">
        <f t="shared" si="78"/>
        <v>120.41472830000001</v>
      </c>
      <c r="G933" s="11">
        <f t="shared" si="78"/>
        <v>23.915601000000002</v>
      </c>
      <c r="H933" s="11">
        <f t="shared" si="75"/>
        <v>144.33032930000002</v>
      </c>
    </row>
    <row r="934" spans="1:8" ht="10.5" customHeight="1">
      <c r="A934" s="10" t="s">
        <v>70</v>
      </c>
      <c r="B934" s="11">
        <f t="shared" si="77"/>
        <v>2777.2871595</v>
      </c>
      <c r="C934" s="11">
        <f t="shared" si="77"/>
        <v>1850.4016343</v>
      </c>
      <c r="D934" s="11">
        <f>B934+C934</f>
        <v>4627.6887938</v>
      </c>
      <c r="E934" s="11"/>
      <c r="F934" s="11">
        <f t="shared" si="78"/>
        <v>2856.4822410999996</v>
      </c>
      <c r="G934" s="11">
        <f t="shared" si="78"/>
        <v>1954.9040507000002</v>
      </c>
      <c r="H934" s="11">
        <f t="shared" si="75"/>
        <v>4811.3862917999995</v>
      </c>
    </row>
    <row r="935" spans="1:8" ht="10.5" customHeight="1">
      <c r="A935" s="10" t="s">
        <v>13</v>
      </c>
      <c r="B935" s="11">
        <f t="shared" si="77"/>
        <v>37.9665458</v>
      </c>
      <c r="C935" s="11">
        <f>SUM(C889,C894+C899+C905+C911+C917+C923+C929)</f>
        <v>25.846245399999997</v>
      </c>
      <c r="D935" s="11">
        <f>D889+D894+D899+D905+D911+D917+D923+D929</f>
        <v>63.8127912</v>
      </c>
      <c r="E935" s="11"/>
      <c r="F935" s="11">
        <f t="shared" si="78"/>
        <v>36.8716583</v>
      </c>
      <c r="G935" s="11">
        <f t="shared" si="78"/>
        <v>24.8479918</v>
      </c>
      <c r="H935" s="11">
        <f>H889+H894+H899+H905+H911+H917+H923+H929</f>
        <v>61.719650099999996</v>
      </c>
    </row>
    <row r="936" spans="1:8" ht="10.5" customHeight="1">
      <c r="A936" s="29" t="s">
        <v>14</v>
      </c>
      <c r="B936" s="15">
        <f>B900+B906+B912+B918+B924+B930</f>
        <v>74.1236399</v>
      </c>
      <c r="C936" s="15">
        <f>C900+C906+C912+C918+C924+C930</f>
        <v>44.871557</v>
      </c>
      <c r="D936" s="15">
        <f>D900+D906+D912+D918+D924+D930</f>
        <v>118.99519690000001</v>
      </c>
      <c r="E936" s="15"/>
      <c r="F936" s="15">
        <f>F900+F906+F912+F918+F924+F930</f>
        <v>71.2633999</v>
      </c>
      <c r="G936" s="15">
        <f>G900+G906+G912+G918+G924+G930</f>
        <v>44.9802926</v>
      </c>
      <c r="H936" s="15">
        <f>H900+H906+H912+H918+H924+H930</f>
        <v>116.2436925</v>
      </c>
    </row>
    <row r="937" spans="1:7" ht="36" customHeight="1">
      <c r="A937" s="39" t="s">
        <v>48</v>
      </c>
      <c r="B937" s="39"/>
      <c r="C937" s="39"/>
      <c r="D937" s="39"/>
      <c r="E937" s="39"/>
      <c r="F937" s="39"/>
      <c r="G937" s="39"/>
    </row>
    <row r="938" spans="1:5" ht="15.75" customHeight="1">
      <c r="A938" s="118"/>
      <c r="B938" s="49"/>
      <c r="C938" s="49"/>
      <c r="D938" s="49"/>
      <c r="E938" s="3"/>
    </row>
    <row r="939" ht="12.75">
      <c r="A939" s="2" t="s">
        <v>88</v>
      </c>
    </row>
    <row r="940" spans="1:8" ht="29.25" customHeight="1">
      <c r="A940" s="44" t="s">
        <v>124</v>
      </c>
      <c r="B940" s="44"/>
      <c r="C940" s="44"/>
      <c r="D940" s="44"/>
      <c r="E940" s="44"/>
      <c r="F940" s="44"/>
      <c r="G940" s="44"/>
      <c r="H940" s="44"/>
    </row>
    <row r="941" spans="1:8" ht="15.75" customHeight="1">
      <c r="A941" s="26"/>
      <c r="B941" s="28" t="s">
        <v>7</v>
      </c>
      <c r="C941" s="28"/>
      <c r="D941" s="27"/>
      <c r="E941" s="27"/>
      <c r="F941" s="82" t="s">
        <v>8</v>
      </c>
      <c r="G941" s="27"/>
      <c r="H941" s="27"/>
    </row>
    <row r="942" spans="1:8" ht="15.75" customHeight="1">
      <c r="A942" s="29"/>
      <c r="B942" s="30" t="s">
        <v>17</v>
      </c>
      <c r="C942" s="30" t="s">
        <v>18</v>
      </c>
      <c r="D942" s="31" t="s">
        <v>19</v>
      </c>
      <c r="E942" s="31"/>
      <c r="F942" s="30" t="s">
        <v>17</v>
      </c>
      <c r="G942" s="30" t="s">
        <v>18</v>
      </c>
      <c r="H942" s="31" t="s">
        <v>19</v>
      </c>
    </row>
    <row r="943" spans="1:8" ht="16.5" customHeight="1">
      <c r="A943" s="32" t="s">
        <v>21</v>
      </c>
      <c r="B943" s="10"/>
      <c r="C943" s="10"/>
      <c r="D943" s="33"/>
      <c r="E943" s="33"/>
      <c r="F943" s="33"/>
      <c r="G943" s="33"/>
      <c r="H943" s="10"/>
    </row>
    <row r="944" spans="1:8" ht="12.75" customHeight="1">
      <c r="A944" s="10" t="s">
        <v>10</v>
      </c>
      <c r="B944" s="33">
        <v>139</v>
      </c>
      <c r="C944" s="33">
        <v>119</v>
      </c>
      <c r="D944" s="33">
        <f>B944+C944</f>
        <v>258</v>
      </c>
      <c r="E944" s="34"/>
      <c r="F944" s="33">
        <v>162</v>
      </c>
      <c r="G944" s="33">
        <v>165</v>
      </c>
      <c r="H944" s="33">
        <f>F944+G944</f>
        <v>327</v>
      </c>
    </row>
    <row r="945" spans="1:8" ht="12.75" customHeight="1">
      <c r="A945" s="9" t="s">
        <v>11</v>
      </c>
      <c r="B945" s="64">
        <v>8</v>
      </c>
      <c r="C945" s="35">
        <v>7</v>
      </c>
      <c r="D945" s="33">
        <f>SUM(B945,C945)</f>
        <v>15</v>
      </c>
      <c r="E945" s="48"/>
      <c r="F945" s="64">
        <v>7</v>
      </c>
      <c r="G945" s="64">
        <v>11</v>
      </c>
      <c r="H945" s="33">
        <f>SUM(F945,G945)</f>
        <v>18</v>
      </c>
    </row>
    <row r="946" spans="1:8" ht="12.75">
      <c r="A946" s="10" t="s">
        <v>12</v>
      </c>
      <c r="B946" s="33">
        <v>97</v>
      </c>
      <c r="C946" s="33">
        <v>86</v>
      </c>
      <c r="D946" s="33">
        <f aca="true" t="shared" si="79" ref="D946:D952">B946+C946</f>
        <v>183</v>
      </c>
      <c r="E946" s="34"/>
      <c r="F946" s="33">
        <v>114</v>
      </c>
      <c r="G946" s="33">
        <v>133</v>
      </c>
      <c r="H946" s="33">
        <f aca="true" t="shared" si="80" ref="H946:H952">F946+G946</f>
        <v>247</v>
      </c>
    </row>
    <row r="947" spans="1:8" ht="12.75">
      <c r="A947" s="10" t="s">
        <v>13</v>
      </c>
      <c r="B947" s="33">
        <v>34</v>
      </c>
      <c r="C947" s="33">
        <v>42</v>
      </c>
      <c r="D947" s="33">
        <f t="shared" si="79"/>
        <v>76</v>
      </c>
      <c r="E947" s="34"/>
      <c r="F947" s="33">
        <v>54</v>
      </c>
      <c r="G947" s="33">
        <v>65</v>
      </c>
      <c r="H947" s="33">
        <f t="shared" si="80"/>
        <v>119</v>
      </c>
    </row>
    <row r="948" spans="1:8" ht="16.5" customHeight="1">
      <c r="A948" s="32" t="s">
        <v>22</v>
      </c>
      <c r="B948" s="34"/>
      <c r="C948" s="34"/>
      <c r="D948" s="33"/>
      <c r="E948" s="34"/>
      <c r="F948" s="33"/>
      <c r="G948" s="33"/>
      <c r="H948" s="33"/>
    </row>
    <row r="949" spans="1:8" ht="12.75">
      <c r="A949" s="10" t="s">
        <v>10</v>
      </c>
      <c r="B949" s="33">
        <v>11647</v>
      </c>
      <c r="C949" s="33">
        <v>7679</v>
      </c>
      <c r="D949" s="33">
        <f t="shared" si="79"/>
        <v>19326</v>
      </c>
      <c r="E949" s="34"/>
      <c r="F949" s="33">
        <v>12856</v>
      </c>
      <c r="G949" s="33">
        <v>8732</v>
      </c>
      <c r="H949" s="33">
        <f t="shared" si="80"/>
        <v>21588</v>
      </c>
    </row>
    <row r="950" spans="1:8" ht="12.75">
      <c r="A950" s="9" t="s">
        <v>11</v>
      </c>
      <c r="B950" s="33">
        <v>190</v>
      </c>
      <c r="C950" s="33">
        <v>114</v>
      </c>
      <c r="D950" s="33">
        <f>B950+C950</f>
        <v>304</v>
      </c>
      <c r="E950" s="34"/>
      <c r="F950" s="33">
        <v>194</v>
      </c>
      <c r="G950" s="33">
        <v>114</v>
      </c>
      <c r="H950" s="33">
        <f>F950+G950</f>
        <v>308</v>
      </c>
    </row>
    <row r="951" spans="1:8" ht="12.75">
      <c r="A951" s="10" t="s">
        <v>12</v>
      </c>
      <c r="B951" s="33">
        <v>9443</v>
      </c>
      <c r="C951" s="33">
        <v>6305</v>
      </c>
      <c r="D951" s="33">
        <f t="shared" si="79"/>
        <v>15748</v>
      </c>
      <c r="E951" s="34"/>
      <c r="F951" s="33">
        <v>10504</v>
      </c>
      <c r="G951" s="33">
        <v>7335</v>
      </c>
      <c r="H951" s="33">
        <f t="shared" si="80"/>
        <v>17839</v>
      </c>
    </row>
    <row r="952" spans="1:8" ht="13.5" customHeight="1">
      <c r="A952" s="10" t="s">
        <v>13</v>
      </c>
      <c r="B952" s="37">
        <v>4994</v>
      </c>
      <c r="C952" s="37">
        <v>3550</v>
      </c>
      <c r="D952" s="33">
        <f t="shared" si="79"/>
        <v>8544</v>
      </c>
      <c r="E952" s="38"/>
      <c r="F952" s="37">
        <v>5847</v>
      </c>
      <c r="G952" s="37">
        <v>4401</v>
      </c>
      <c r="H952" s="33">
        <f t="shared" si="80"/>
        <v>10248</v>
      </c>
    </row>
    <row r="953" spans="1:8" ht="15" customHeight="1">
      <c r="A953" s="39" t="s">
        <v>89</v>
      </c>
      <c r="B953" s="39"/>
      <c r="C953" s="39"/>
      <c r="D953" s="39"/>
      <c r="E953" s="39"/>
      <c r="F953" s="39"/>
      <c r="G953" s="39"/>
      <c r="H953" s="39"/>
    </row>
    <row r="954" spans="1:5" ht="12.75">
      <c r="A954" s="58"/>
      <c r="B954" s="58"/>
      <c r="C954" s="58"/>
      <c r="D954" s="58"/>
      <c r="E954" s="58"/>
    </row>
    <row r="955" spans="1:5" ht="12.75">
      <c r="A955" s="58"/>
      <c r="B955" s="58"/>
      <c r="C955" s="58"/>
      <c r="D955" s="58"/>
      <c r="E955" s="58"/>
    </row>
    <row r="956" spans="2:7" ht="12.75">
      <c r="B956" s="104"/>
      <c r="C956" s="104"/>
      <c r="D956" s="104"/>
      <c r="E956" s="104"/>
      <c r="F956" s="2"/>
      <c r="G956" s="2"/>
    </row>
    <row r="957" spans="1:7" ht="15.75" customHeight="1">
      <c r="A957" s="2" t="s">
        <v>90</v>
      </c>
      <c r="B957" s="104"/>
      <c r="C957" s="104"/>
      <c r="D957" s="104"/>
      <c r="E957" s="104"/>
      <c r="F957" s="2"/>
      <c r="G957" s="2"/>
    </row>
    <row r="958" spans="1:8" ht="27" customHeight="1">
      <c r="A958" s="44" t="s">
        <v>125</v>
      </c>
      <c r="B958" s="44"/>
      <c r="C958" s="44"/>
      <c r="D958" s="44"/>
      <c r="E958" s="44"/>
      <c r="F958" s="44"/>
      <c r="G958" s="44"/>
      <c r="H958" s="44"/>
    </row>
    <row r="959" spans="1:8" ht="15.75" customHeight="1">
      <c r="A959" s="26"/>
      <c r="B959" s="28" t="s">
        <v>7</v>
      </c>
      <c r="C959" s="28"/>
      <c r="D959" s="27"/>
      <c r="E959" s="27"/>
      <c r="F959" s="82" t="s">
        <v>8</v>
      </c>
      <c r="G959" s="27"/>
      <c r="H959" s="27"/>
    </row>
    <row r="960" spans="1:8" ht="15.75" customHeight="1">
      <c r="A960" s="29"/>
      <c r="B960" s="30" t="s">
        <v>17</v>
      </c>
      <c r="C960" s="30" t="s">
        <v>18</v>
      </c>
      <c r="D960" s="31" t="s">
        <v>19</v>
      </c>
      <c r="E960" s="31"/>
      <c r="F960" s="30" t="s">
        <v>17</v>
      </c>
      <c r="G960" s="30" t="s">
        <v>18</v>
      </c>
      <c r="H960" s="31" t="s">
        <v>19</v>
      </c>
    </row>
    <row r="961" spans="1:8" ht="16.5" customHeight="1">
      <c r="A961" s="32" t="s">
        <v>21</v>
      </c>
      <c r="B961" s="10"/>
      <c r="C961" s="10"/>
      <c r="D961" s="10"/>
      <c r="E961" s="10"/>
      <c r="F961" s="10"/>
      <c r="G961" s="10"/>
      <c r="H961" s="10"/>
    </row>
    <row r="962" spans="1:8" ht="12" customHeight="1">
      <c r="A962" s="10" t="s">
        <v>10</v>
      </c>
      <c r="B962" s="13">
        <v>1.2210266</v>
      </c>
      <c r="C962" s="13">
        <v>1.160205</v>
      </c>
      <c r="D962" s="11">
        <f>B962+C962</f>
        <v>2.3812316</v>
      </c>
      <c r="E962" s="47"/>
      <c r="F962" s="13">
        <v>2.0066738</v>
      </c>
      <c r="G962" s="13">
        <v>1.912203</v>
      </c>
      <c r="H962" s="11">
        <f>F962+G962</f>
        <v>3.9188768000000005</v>
      </c>
    </row>
    <row r="963" spans="1:8" ht="12" customHeight="1">
      <c r="A963" s="9" t="s">
        <v>11</v>
      </c>
      <c r="B963" s="13">
        <v>0.021479</v>
      </c>
      <c r="C963" s="13">
        <v>0.022986</v>
      </c>
      <c r="D963" s="13">
        <f aca="true" t="shared" si="81" ref="D963:D970">B963+C963</f>
        <v>0.044465000000000005</v>
      </c>
      <c r="E963" s="47"/>
      <c r="F963" s="13">
        <v>0.023621</v>
      </c>
      <c r="G963" s="13">
        <v>0.043252</v>
      </c>
      <c r="H963" s="13">
        <f aca="true" t="shared" si="82" ref="H963:H974">F963+G963</f>
        <v>0.066873</v>
      </c>
    </row>
    <row r="964" spans="1:8" ht="12.75">
      <c r="A964" s="10" t="s">
        <v>12</v>
      </c>
      <c r="B964" s="13">
        <v>2.27265</v>
      </c>
      <c r="C964" s="13">
        <v>2.138375</v>
      </c>
      <c r="D964" s="11">
        <f t="shared" si="81"/>
        <v>4.411025</v>
      </c>
      <c r="E964" s="47"/>
      <c r="F964" s="13">
        <v>4.578926</v>
      </c>
      <c r="G964" s="13">
        <v>4.881925</v>
      </c>
      <c r="H964" s="11">
        <f t="shared" si="82"/>
        <v>9.460851</v>
      </c>
    </row>
    <row r="965" spans="1:8" ht="12.75">
      <c r="A965" s="10" t="s">
        <v>13</v>
      </c>
      <c r="B965" s="13">
        <v>0.32019</v>
      </c>
      <c r="C965" s="13">
        <v>0.409102</v>
      </c>
      <c r="D965" s="11">
        <f t="shared" si="81"/>
        <v>0.729292</v>
      </c>
      <c r="E965" s="47"/>
      <c r="F965" s="13">
        <v>0.957081</v>
      </c>
      <c r="G965" s="13">
        <v>0.8728767</v>
      </c>
      <c r="H965" s="11">
        <f t="shared" si="82"/>
        <v>1.8299577</v>
      </c>
    </row>
    <row r="966" spans="1:8" ht="16.5" customHeight="1">
      <c r="A966" s="32" t="s">
        <v>22</v>
      </c>
      <c r="B966" s="74"/>
      <c r="C966" s="74"/>
      <c r="D966" s="11"/>
      <c r="E966" s="47"/>
      <c r="F966" s="13"/>
      <c r="G966" s="13"/>
      <c r="H966" s="11"/>
    </row>
    <row r="967" spans="1:8" ht="12.75">
      <c r="A967" s="10" t="s">
        <v>10</v>
      </c>
      <c r="B967" s="13">
        <v>126.0738155</v>
      </c>
      <c r="C967" s="13">
        <v>84.7010526</v>
      </c>
      <c r="D967" s="11">
        <f t="shared" si="81"/>
        <v>210.7748681</v>
      </c>
      <c r="E967" s="47"/>
      <c r="F967" s="13">
        <v>145.434521</v>
      </c>
      <c r="G967" s="13">
        <v>99.4454129</v>
      </c>
      <c r="H967" s="11">
        <f>SUM(F967:G967)</f>
        <v>244.87993389999997</v>
      </c>
    </row>
    <row r="968" spans="1:8" ht="12.75">
      <c r="A968" s="9" t="s">
        <v>11</v>
      </c>
      <c r="B968" s="13">
        <v>0.569226</v>
      </c>
      <c r="C968" s="13">
        <v>0.330483</v>
      </c>
      <c r="D968" s="11">
        <f t="shared" si="81"/>
        <v>0.8997090000000001</v>
      </c>
      <c r="E968" s="47"/>
      <c r="F968" s="13">
        <v>0.617465</v>
      </c>
      <c r="G968" s="13">
        <v>0.33737</v>
      </c>
      <c r="H968" s="11">
        <f>SUM(F968:G968)</f>
        <v>0.9548350000000001</v>
      </c>
    </row>
    <row r="969" spans="1:8" ht="12.75">
      <c r="A969" s="10" t="s">
        <v>12</v>
      </c>
      <c r="B969" s="13">
        <v>321.0799021</v>
      </c>
      <c r="C969" s="13">
        <v>212.958331</v>
      </c>
      <c r="D969" s="11">
        <f t="shared" si="81"/>
        <v>534.0382331000001</v>
      </c>
      <c r="E969" s="47"/>
      <c r="F969" s="13">
        <v>413.3612864</v>
      </c>
      <c r="G969" s="13">
        <v>295.088558</v>
      </c>
      <c r="H969" s="11">
        <f>SUM(F969:G969)</f>
        <v>708.4498444</v>
      </c>
    </row>
    <row r="970" spans="1:8" ht="12.75">
      <c r="A970" s="10" t="s">
        <v>13</v>
      </c>
      <c r="B970" s="13">
        <v>102.067331</v>
      </c>
      <c r="C970" s="13">
        <v>76.1537509</v>
      </c>
      <c r="D970" s="11">
        <f t="shared" si="81"/>
        <v>178.2210819</v>
      </c>
      <c r="E970" s="47"/>
      <c r="F970" s="13">
        <v>137.232536</v>
      </c>
      <c r="G970" s="13">
        <v>106.9295253</v>
      </c>
      <c r="H970" s="11">
        <f>SUM(F970:G970)</f>
        <v>244.1620613</v>
      </c>
    </row>
    <row r="971" spans="1:8" ht="16.5" customHeight="1">
      <c r="A971" s="32" t="s">
        <v>19</v>
      </c>
      <c r="B971" s="47"/>
      <c r="C971" s="47"/>
      <c r="D971" s="11"/>
      <c r="E971" s="47"/>
      <c r="F971" s="47"/>
      <c r="G971" s="47"/>
      <c r="H971" s="11"/>
    </row>
    <row r="972" spans="1:8" ht="12.75">
      <c r="A972" s="10" t="s">
        <v>10</v>
      </c>
      <c r="B972" s="11">
        <f aca="true" t="shared" si="83" ref="B972:C974">B962+B967</f>
        <v>127.2948421</v>
      </c>
      <c r="C972" s="11">
        <f t="shared" si="83"/>
        <v>85.8612576</v>
      </c>
      <c r="D972" s="11">
        <f>B972+C972</f>
        <v>213.1560997</v>
      </c>
      <c r="E972" s="11"/>
      <c r="F972" s="11">
        <f aca="true" t="shared" si="84" ref="F972:G974">F962+F967</f>
        <v>147.44119479999998</v>
      </c>
      <c r="G972" s="11">
        <f t="shared" si="84"/>
        <v>101.3576159</v>
      </c>
      <c r="H972" s="11">
        <f t="shared" si="82"/>
        <v>248.7988107</v>
      </c>
    </row>
    <row r="973" spans="1:8" ht="12.75">
      <c r="A973" s="9" t="s">
        <v>11</v>
      </c>
      <c r="B973" s="11">
        <f t="shared" si="83"/>
        <v>0.590705</v>
      </c>
      <c r="C973" s="11">
        <f t="shared" si="83"/>
        <v>0.35346900000000003</v>
      </c>
      <c r="D973" s="11">
        <f>B973+C973</f>
        <v>0.9441740000000001</v>
      </c>
      <c r="E973" s="11"/>
      <c r="F973" s="11">
        <f t="shared" si="84"/>
        <v>0.641086</v>
      </c>
      <c r="G973" s="11">
        <f t="shared" si="84"/>
        <v>0.380622</v>
      </c>
      <c r="H973" s="11">
        <f t="shared" si="82"/>
        <v>1.021708</v>
      </c>
    </row>
    <row r="974" spans="1:8" ht="12.75">
      <c r="A974" s="10" t="s">
        <v>12</v>
      </c>
      <c r="B974" s="11">
        <f t="shared" si="83"/>
        <v>323.3525521</v>
      </c>
      <c r="C974" s="11">
        <f t="shared" si="83"/>
        <v>215.09670599999998</v>
      </c>
      <c r="D974" s="11">
        <f>B974+C974</f>
        <v>538.4492581</v>
      </c>
      <c r="E974" s="11"/>
      <c r="F974" s="11">
        <f t="shared" si="84"/>
        <v>417.9402124</v>
      </c>
      <c r="G974" s="11">
        <f t="shared" si="84"/>
        <v>299.970483</v>
      </c>
      <c r="H974" s="11">
        <f t="shared" si="82"/>
        <v>717.9106954</v>
      </c>
    </row>
    <row r="975" spans="1:8" ht="12.75">
      <c r="A975" s="29" t="s">
        <v>13</v>
      </c>
      <c r="B975" s="15">
        <f>B965+B970</f>
        <v>102.38752099999999</v>
      </c>
      <c r="C975" s="15">
        <f>C965+C970</f>
        <v>76.56285290000001</v>
      </c>
      <c r="D975" s="15">
        <f>D965+D970</f>
        <v>178.9503739</v>
      </c>
      <c r="E975" s="15"/>
      <c r="F975" s="15">
        <f>F965+F970</f>
        <v>138.189617</v>
      </c>
      <c r="G975" s="15">
        <f>G965+G970</f>
        <v>107.802402</v>
      </c>
      <c r="H975" s="15">
        <f>H965+H970</f>
        <v>245.992019</v>
      </c>
    </row>
    <row r="976" spans="1:7" ht="12.75">
      <c r="A976" s="39" t="s">
        <v>26</v>
      </c>
      <c r="B976" s="39"/>
      <c r="C976" s="39"/>
      <c r="D976" s="39"/>
      <c r="E976" s="39"/>
      <c r="F976" s="39"/>
      <c r="G976" s="39"/>
    </row>
    <row r="978" ht="12.75">
      <c r="A978" s="119"/>
    </row>
    <row r="979" spans="1:7" ht="12.75">
      <c r="A979" s="2" t="s">
        <v>91</v>
      </c>
      <c r="B979" s="104"/>
      <c r="C979" s="104"/>
      <c r="D979" s="104"/>
      <c r="E979" s="104"/>
      <c r="F979" s="2"/>
      <c r="G979" s="2"/>
    </row>
    <row r="980" spans="1:8" ht="12.75">
      <c r="A980" s="4" t="s">
        <v>92</v>
      </c>
      <c r="B980" s="4"/>
      <c r="C980" s="4"/>
      <c r="D980" s="4"/>
      <c r="E980" s="4"/>
      <c r="F980" s="4"/>
      <c r="G980" s="4"/>
      <c r="H980" s="4"/>
    </row>
    <row r="981" spans="1:8" ht="15.75" customHeight="1">
      <c r="A981" s="51"/>
      <c r="B981" s="7" t="s">
        <v>3</v>
      </c>
      <c r="C981" s="52" t="s">
        <v>4</v>
      </c>
      <c r="D981" s="52" t="s">
        <v>5</v>
      </c>
      <c r="E981" s="52"/>
      <c r="F981" s="52" t="s">
        <v>6</v>
      </c>
      <c r="G981" s="52" t="s">
        <v>7</v>
      </c>
      <c r="H981" s="52" t="s">
        <v>8</v>
      </c>
    </row>
    <row r="982" spans="1:8" ht="16.5" customHeight="1">
      <c r="A982" s="32" t="s">
        <v>17</v>
      </c>
      <c r="B982" s="10"/>
      <c r="C982" s="10"/>
      <c r="D982" s="10"/>
      <c r="E982" s="10"/>
      <c r="F982" s="10"/>
      <c r="G982" s="10"/>
      <c r="H982" s="10"/>
    </row>
    <row r="983" spans="1:8" ht="12.75">
      <c r="A983" s="10" t="s">
        <v>10</v>
      </c>
      <c r="B983" s="33">
        <v>11698</v>
      </c>
      <c r="C983" s="33">
        <v>12265</v>
      </c>
      <c r="D983" s="33">
        <v>11415</v>
      </c>
      <c r="E983" s="33"/>
      <c r="F983" s="33">
        <v>12012</v>
      </c>
      <c r="G983" s="33">
        <v>11782</v>
      </c>
      <c r="H983" s="33">
        <v>13008</v>
      </c>
    </row>
    <row r="984" spans="1:8" ht="12.75">
      <c r="A984" s="9" t="s">
        <v>11</v>
      </c>
      <c r="B984" s="35">
        <v>125</v>
      </c>
      <c r="C984" s="35">
        <v>144</v>
      </c>
      <c r="D984" s="35">
        <v>164</v>
      </c>
      <c r="E984" s="33"/>
      <c r="F984" s="35">
        <v>156</v>
      </c>
      <c r="G984" s="35">
        <v>198</v>
      </c>
      <c r="H984" s="35">
        <v>201</v>
      </c>
    </row>
    <row r="985" spans="1:8" ht="12.75">
      <c r="A985" s="10" t="s">
        <v>12</v>
      </c>
      <c r="B985" s="33">
        <v>9525</v>
      </c>
      <c r="C985" s="33">
        <v>9939</v>
      </c>
      <c r="D985" s="33">
        <v>9223</v>
      </c>
      <c r="E985" s="33"/>
      <c r="F985" s="33">
        <v>9702</v>
      </c>
      <c r="G985" s="33">
        <v>9536</v>
      </c>
      <c r="H985" s="33">
        <v>10614</v>
      </c>
    </row>
    <row r="986" spans="1:8" ht="12.75">
      <c r="A986" s="10" t="s">
        <v>13</v>
      </c>
      <c r="B986" s="33">
        <v>4429</v>
      </c>
      <c r="C986" s="33">
        <v>5404</v>
      </c>
      <c r="D986" s="33">
        <v>4541</v>
      </c>
      <c r="E986" s="33"/>
      <c r="F986" s="33">
        <v>5336</v>
      </c>
      <c r="G986" s="33">
        <v>5028</v>
      </c>
      <c r="H986" s="33">
        <v>5899</v>
      </c>
    </row>
    <row r="987" spans="1:8" ht="16.5" customHeight="1">
      <c r="A987" s="32" t="s">
        <v>18</v>
      </c>
      <c r="B987" s="33"/>
      <c r="C987" s="33"/>
      <c r="D987" s="34"/>
      <c r="E987" s="34"/>
      <c r="F987" s="34"/>
      <c r="G987" s="34"/>
      <c r="H987" s="33"/>
    </row>
    <row r="988" spans="1:8" ht="12.75">
      <c r="A988" s="10" t="s">
        <v>10</v>
      </c>
      <c r="B988" s="33">
        <v>7347</v>
      </c>
      <c r="C988" s="33">
        <v>7957</v>
      </c>
      <c r="D988" s="33">
        <v>7356</v>
      </c>
      <c r="E988" s="33"/>
      <c r="F988" s="33">
        <v>8030</v>
      </c>
      <c r="G988" s="33">
        <v>7794</v>
      </c>
      <c r="H988" s="33">
        <v>8892</v>
      </c>
    </row>
    <row r="989" spans="1:8" ht="12.75">
      <c r="A989" s="9" t="s">
        <v>11</v>
      </c>
      <c r="B989" s="35">
        <v>93</v>
      </c>
      <c r="C989" s="35">
        <v>72</v>
      </c>
      <c r="D989" s="35">
        <v>92</v>
      </c>
      <c r="E989" s="33"/>
      <c r="F989" s="35">
        <v>100</v>
      </c>
      <c r="G989" s="35">
        <v>121</v>
      </c>
      <c r="H989" s="35">
        <v>125</v>
      </c>
    </row>
    <row r="990" spans="1:8" ht="12.75">
      <c r="A990" s="10" t="s">
        <v>12</v>
      </c>
      <c r="B990" s="33">
        <v>6076</v>
      </c>
      <c r="C990" s="33">
        <v>6577</v>
      </c>
      <c r="D990" s="33">
        <v>6010</v>
      </c>
      <c r="E990" s="33"/>
      <c r="F990" s="33">
        <v>6589</v>
      </c>
      <c r="G990" s="33">
        <v>6387</v>
      </c>
      <c r="H990" s="33">
        <v>7465</v>
      </c>
    </row>
    <row r="991" spans="1:8" ht="12.75">
      <c r="A991" s="10" t="s">
        <v>13</v>
      </c>
      <c r="B991" s="33">
        <v>3081</v>
      </c>
      <c r="C991" s="33">
        <v>3795</v>
      </c>
      <c r="D991" s="33">
        <v>3156</v>
      </c>
      <c r="E991" s="33"/>
      <c r="F991" s="33">
        <v>3888</v>
      </c>
      <c r="G991" s="33">
        <v>3591</v>
      </c>
      <c r="H991" s="33">
        <v>4464</v>
      </c>
    </row>
    <row r="992" spans="1:8" ht="16.5" customHeight="1">
      <c r="A992" s="32" t="s">
        <v>19</v>
      </c>
      <c r="B992" s="34"/>
      <c r="C992" s="33"/>
      <c r="D992" s="34"/>
      <c r="E992" s="34"/>
      <c r="F992" s="34"/>
      <c r="G992" s="34"/>
      <c r="H992" s="34"/>
    </row>
    <row r="993" spans="1:8" ht="12.75">
      <c r="A993" s="10" t="s">
        <v>10</v>
      </c>
      <c r="B993" s="33">
        <f aca="true" t="shared" si="85" ref="B993:D996">B983+B988</f>
        <v>19045</v>
      </c>
      <c r="C993" s="33">
        <f t="shared" si="85"/>
        <v>20222</v>
      </c>
      <c r="D993" s="33">
        <f t="shared" si="85"/>
        <v>18771</v>
      </c>
      <c r="E993" s="33"/>
      <c r="F993" s="33">
        <f>F983+F988</f>
        <v>20042</v>
      </c>
      <c r="G993" s="33">
        <f>G983+G988</f>
        <v>19576</v>
      </c>
      <c r="H993" s="33">
        <f>H983+H988</f>
        <v>21900</v>
      </c>
    </row>
    <row r="994" spans="1:8" ht="12.75">
      <c r="A994" s="9" t="s">
        <v>11</v>
      </c>
      <c r="B994" s="33">
        <f t="shared" si="85"/>
        <v>218</v>
      </c>
      <c r="C994" s="33">
        <f t="shared" si="85"/>
        <v>216</v>
      </c>
      <c r="D994" s="33">
        <f t="shared" si="85"/>
        <v>256</v>
      </c>
      <c r="E994" s="33"/>
      <c r="F994" s="33">
        <f>F984+F989</f>
        <v>256</v>
      </c>
      <c r="G994" s="33">
        <f aca="true" t="shared" si="86" ref="G994:H996">G984+G989</f>
        <v>319</v>
      </c>
      <c r="H994" s="33">
        <f>H984+H989</f>
        <v>326</v>
      </c>
    </row>
    <row r="995" spans="1:8" ht="12.75">
      <c r="A995" s="10" t="s">
        <v>12</v>
      </c>
      <c r="B995" s="33">
        <f t="shared" si="85"/>
        <v>15601</v>
      </c>
      <c r="C995" s="33">
        <f t="shared" si="85"/>
        <v>16516</v>
      </c>
      <c r="D995" s="33">
        <f t="shared" si="85"/>
        <v>15233</v>
      </c>
      <c r="E995" s="33"/>
      <c r="F995" s="33">
        <f>F985+F990</f>
        <v>16291</v>
      </c>
      <c r="G995" s="33">
        <f t="shared" si="86"/>
        <v>15923</v>
      </c>
      <c r="H995" s="33">
        <f t="shared" si="86"/>
        <v>18079</v>
      </c>
    </row>
    <row r="996" spans="1:8" ht="12.75">
      <c r="A996" s="29" t="s">
        <v>13</v>
      </c>
      <c r="B996" s="37">
        <f t="shared" si="85"/>
        <v>7510</v>
      </c>
      <c r="C996" s="37">
        <f t="shared" si="85"/>
        <v>9199</v>
      </c>
      <c r="D996" s="37">
        <f t="shared" si="85"/>
        <v>7697</v>
      </c>
      <c r="E996" s="37"/>
      <c r="F996" s="37">
        <f>F986+F991</f>
        <v>9224</v>
      </c>
      <c r="G996" s="37">
        <f t="shared" si="86"/>
        <v>8619</v>
      </c>
      <c r="H996" s="37">
        <f t="shared" si="86"/>
        <v>10363</v>
      </c>
    </row>
    <row r="997" spans="1:7" ht="12.75">
      <c r="A997" s="58"/>
      <c r="B997" s="59"/>
      <c r="C997" s="59"/>
      <c r="D997" s="59"/>
      <c r="E997" s="59"/>
      <c r="F997" s="59"/>
      <c r="G997" s="59"/>
    </row>
    <row r="998" spans="1:5" ht="12.75">
      <c r="A998" s="58"/>
      <c r="B998" s="59"/>
      <c r="C998" s="59"/>
      <c r="D998" s="59"/>
      <c r="E998" s="59"/>
    </row>
    <row r="999" spans="1:5" ht="12.75">
      <c r="A999" s="58"/>
      <c r="B999" s="59"/>
      <c r="C999" s="59"/>
      <c r="D999" s="59"/>
      <c r="E999" s="59"/>
    </row>
    <row r="1000" spans="1:5" ht="12.75">
      <c r="A1000" s="2" t="s">
        <v>93</v>
      </c>
      <c r="B1000" s="58"/>
      <c r="C1000" s="58"/>
      <c r="D1000" s="58"/>
      <c r="E1000" s="58"/>
    </row>
    <row r="1001" spans="1:7" ht="27.75" customHeight="1">
      <c r="A1001" s="44" t="s">
        <v>126</v>
      </c>
      <c r="B1001" s="44"/>
      <c r="C1001" s="44"/>
      <c r="D1001" s="44"/>
      <c r="E1001" s="44"/>
      <c r="F1001" s="44"/>
      <c r="G1001" s="44"/>
    </row>
    <row r="1002" spans="1:8" ht="15.75" customHeight="1">
      <c r="A1002" s="51"/>
      <c r="B1002" s="7" t="s">
        <v>3</v>
      </c>
      <c r="C1002" s="7" t="s">
        <v>4</v>
      </c>
      <c r="D1002" s="52" t="s">
        <v>5</v>
      </c>
      <c r="E1002" s="52"/>
      <c r="F1002" s="7" t="s">
        <v>6</v>
      </c>
      <c r="G1002" s="7" t="s">
        <v>7</v>
      </c>
      <c r="H1002" s="7" t="s">
        <v>8</v>
      </c>
    </row>
    <row r="1003" spans="1:8" ht="16.5" customHeight="1">
      <c r="A1003" s="32" t="s">
        <v>17</v>
      </c>
      <c r="B1003" s="10"/>
      <c r="C1003" s="10"/>
      <c r="D1003" s="10"/>
      <c r="E1003" s="10"/>
      <c r="F1003" s="10"/>
      <c r="G1003" s="10"/>
      <c r="H1003" s="10"/>
    </row>
    <row r="1004" spans="1:8" ht="12.75">
      <c r="A1004" s="10" t="s">
        <v>10</v>
      </c>
      <c r="B1004" s="11">
        <v>118.6</v>
      </c>
      <c r="C1004" s="11">
        <v>130.6</v>
      </c>
      <c r="D1004" s="13">
        <v>119.187</v>
      </c>
      <c r="E1004" s="83"/>
      <c r="F1004" s="13">
        <v>133.643</v>
      </c>
      <c r="G1004" s="13">
        <v>127.294842108</v>
      </c>
      <c r="H1004" s="13">
        <v>147.441194812</v>
      </c>
    </row>
    <row r="1005" spans="1:8" ht="12.75">
      <c r="A1005" s="9" t="s">
        <v>11</v>
      </c>
      <c r="B1005" s="13">
        <v>0.4</v>
      </c>
      <c r="C1005" s="13">
        <v>0.5</v>
      </c>
      <c r="D1005" s="13">
        <v>0.406</v>
      </c>
      <c r="E1005" s="33"/>
      <c r="F1005" s="13">
        <v>0.525</v>
      </c>
      <c r="G1005" s="13">
        <v>0.590705</v>
      </c>
      <c r="H1005" s="13">
        <v>0.641085972</v>
      </c>
    </row>
    <row r="1006" spans="1:8" ht="12.75">
      <c r="A1006" s="10" t="s">
        <v>12</v>
      </c>
      <c r="B1006" s="11">
        <v>320.5</v>
      </c>
      <c r="C1006" s="11">
        <v>351.8</v>
      </c>
      <c r="D1006" s="13">
        <v>306.142</v>
      </c>
      <c r="E1006" s="83"/>
      <c r="F1006" s="13">
        <v>349.451</v>
      </c>
      <c r="G1006" s="13">
        <v>323.352552038</v>
      </c>
      <c r="H1006" s="13">
        <v>417.940212447</v>
      </c>
    </row>
    <row r="1007" spans="1:8" ht="12.75">
      <c r="A1007" s="10" t="s">
        <v>13</v>
      </c>
      <c r="B1007" s="11">
        <v>90.4</v>
      </c>
      <c r="C1007" s="11">
        <v>120.9</v>
      </c>
      <c r="D1007" s="13">
        <v>93.288</v>
      </c>
      <c r="E1007" s="83"/>
      <c r="F1007" s="13">
        <v>125.773</v>
      </c>
      <c r="G1007" s="13">
        <v>102.387520966</v>
      </c>
      <c r="H1007" s="13">
        <v>138.189616977</v>
      </c>
    </row>
    <row r="1008" spans="1:8" ht="16.5" customHeight="1">
      <c r="A1008" s="32" t="s">
        <v>18</v>
      </c>
      <c r="B1008" s="47"/>
      <c r="C1008" s="47"/>
      <c r="D1008" s="74"/>
      <c r="E1008" s="83"/>
      <c r="F1008" s="74"/>
      <c r="G1008" s="74"/>
      <c r="H1008" s="13"/>
    </row>
    <row r="1009" spans="1:8" ht="12.75">
      <c r="A1009" s="10" t="s">
        <v>10</v>
      </c>
      <c r="B1009" s="11">
        <v>76</v>
      </c>
      <c r="C1009" s="11">
        <v>84</v>
      </c>
      <c r="D1009" s="13">
        <v>77.781</v>
      </c>
      <c r="E1009" s="83"/>
      <c r="F1009" s="13">
        <v>89.177</v>
      </c>
      <c r="G1009" s="13">
        <v>85.861257622</v>
      </c>
      <c r="H1009" s="13">
        <v>101.35761592</v>
      </c>
    </row>
    <row r="1010" spans="1:8" ht="12.75">
      <c r="A1010" s="9" t="s">
        <v>11</v>
      </c>
      <c r="B1010" s="13">
        <v>0.3</v>
      </c>
      <c r="C1010" s="13">
        <v>0.3</v>
      </c>
      <c r="D1010" s="13">
        <v>0.261</v>
      </c>
      <c r="E1010" s="33"/>
      <c r="F1010" s="13">
        <v>0.337</v>
      </c>
      <c r="G1010" s="13">
        <v>0.353469</v>
      </c>
      <c r="H1010" s="13">
        <v>0.380622</v>
      </c>
    </row>
    <row r="1011" spans="1:8" ht="12.75">
      <c r="A1011" s="10" t="s">
        <v>12</v>
      </c>
      <c r="B1011" s="11">
        <v>203.4</v>
      </c>
      <c r="C1011" s="11">
        <v>230.5</v>
      </c>
      <c r="D1011" s="13">
        <v>199.219</v>
      </c>
      <c r="E1011" s="83"/>
      <c r="F1011" s="13">
        <v>234.913</v>
      </c>
      <c r="G1011" s="13">
        <v>215.096706018</v>
      </c>
      <c r="H1011" s="13">
        <v>299.97048296</v>
      </c>
    </row>
    <row r="1012" spans="1:8" ht="12.75">
      <c r="A1012" s="10" t="s">
        <v>13</v>
      </c>
      <c r="B1012" s="11">
        <v>64.4</v>
      </c>
      <c r="C1012" s="11">
        <v>85.1</v>
      </c>
      <c r="D1012" s="13">
        <v>67.609</v>
      </c>
      <c r="E1012" s="83"/>
      <c r="F1012" s="13">
        <v>91.639</v>
      </c>
      <c r="G1012" s="13">
        <v>76.562852945</v>
      </c>
      <c r="H1012" s="13">
        <v>107.80240195</v>
      </c>
    </row>
    <row r="1013" spans="1:8" ht="16.5" customHeight="1">
      <c r="A1013" s="32" t="s">
        <v>19</v>
      </c>
      <c r="B1013" s="11"/>
      <c r="C1013" s="11"/>
      <c r="D1013" s="47"/>
      <c r="E1013" s="83"/>
      <c r="F1013" s="47"/>
      <c r="G1013" s="47"/>
      <c r="H1013" s="47"/>
    </row>
    <row r="1014" spans="1:8" ht="12.75">
      <c r="A1014" s="10" t="s">
        <v>10</v>
      </c>
      <c r="B1014" s="11">
        <f aca="true" t="shared" si="87" ref="B1014:D1017">B1004+B1009</f>
        <v>194.6</v>
      </c>
      <c r="C1014" s="11">
        <f t="shared" si="87"/>
        <v>214.6</v>
      </c>
      <c r="D1014" s="11">
        <f t="shared" si="87"/>
        <v>196.96800000000002</v>
      </c>
      <c r="E1014" s="83"/>
      <c r="F1014" s="11">
        <f>F1004+F1009</f>
        <v>222.82</v>
      </c>
      <c r="G1014" s="11">
        <f>G1004+G1009</f>
        <v>213.15609973</v>
      </c>
      <c r="H1014" s="11">
        <f>H1004+H1009</f>
        <v>248.798810732</v>
      </c>
    </row>
    <row r="1015" spans="1:8" ht="12.75">
      <c r="A1015" s="9" t="s">
        <v>11</v>
      </c>
      <c r="B1015" s="11">
        <f t="shared" si="87"/>
        <v>0.7</v>
      </c>
      <c r="C1015" s="11">
        <f t="shared" si="87"/>
        <v>0.8</v>
      </c>
      <c r="D1015" s="11">
        <f t="shared" si="87"/>
        <v>0.667</v>
      </c>
      <c r="E1015" s="33"/>
      <c r="F1015" s="11">
        <f>F1005+F1010</f>
        <v>0.8620000000000001</v>
      </c>
      <c r="G1015" s="11">
        <f aca="true" t="shared" si="88" ref="G1015:H1017">G1005+G1010</f>
        <v>0.9441740000000001</v>
      </c>
      <c r="H1015" s="11">
        <f t="shared" si="88"/>
        <v>1.021707972</v>
      </c>
    </row>
    <row r="1016" spans="1:8" ht="12.75">
      <c r="A1016" s="10" t="s">
        <v>12</v>
      </c>
      <c r="B1016" s="11">
        <f t="shared" si="87"/>
        <v>523.9</v>
      </c>
      <c r="C1016" s="11">
        <f t="shared" si="87"/>
        <v>582.3</v>
      </c>
      <c r="D1016" s="11">
        <f t="shared" si="87"/>
        <v>505.361</v>
      </c>
      <c r="E1016" s="83"/>
      <c r="F1016" s="11">
        <f>F1006+F1011</f>
        <v>584.364</v>
      </c>
      <c r="G1016" s="11">
        <f t="shared" si="88"/>
        <v>538.449258056</v>
      </c>
      <c r="H1016" s="11">
        <f t="shared" si="88"/>
        <v>717.910695407</v>
      </c>
    </row>
    <row r="1017" spans="1:8" ht="12.75">
      <c r="A1017" s="29" t="s">
        <v>13</v>
      </c>
      <c r="B1017" s="16">
        <f t="shared" si="87"/>
        <v>154.8</v>
      </c>
      <c r="C1017" s="16">
        <f t="shared" si="87"/>
        <v>206</v>
      </c>
      <c r="D1017" s="16">
        <f t="shared" si="87"/>
        <v>160.897</v>
      </c>
      <c r="E1017" s="16"/>
      <c r="F1017" s="16">
        <f>F1007+F1012</f>
        <v>217.41199999999998</v>
      </c>
      <c r="G1017" s="16">
        <f t="shared" si="88"/>
        <v>178.95037391099999</v>
      </c>
      <c r="H1017" s="16">
        <f t="shared" si="88"/>
        <v>245.992018927</v>
      </c>
    </row>
    <row r="1018" spans="1:7" ht="12.75">
      <c r="A1018" s="39" t="s">
        <v>26</v>
      </c>
      <c r="B1018" s="39"/>
      <c r="C1018" s="39"/>
      <c r="D1018" s="39"/>
      <c r="E1018" s="39"/>
      <c r="F1018" s="39"/>
      <c r="G1018" s="39"/>
    </row>
    <row r="1020" spans="1:7" ht="12.75">
      <c r="A1020" s="2" t="s">
        <v>94</v>
      </c>
      <c r="B1020" s="2"/>
      <c r="C1020" s="2"/>
      <c r="D1020" s="2"/>
      <c r="E1020" s="2"/>
      <c r="F1020" s="2"/>
      <c r="G1020" s="2"/>
    </row>
    <row r="1021" spans="1:7" ht="27" customHeight="1">
      <c r="A1021" s="44" t="s">
        <v>127</v>
      </c>
      <c r="B1021" s="44"/>
      <c r="C1021" s="44"/>
      <c r="D1021" s="44"/>
      <c r="E1021" s="44"/>
      <c r="F1021" s="44"/>
      <c r="G1021" s="44"/>
    </row>
    <row r="1022" spans="1:8" ht="15.75" customHeight="1">
      <c r="A1022" s="26"/>
      <c r="B1022" s="28" t="s">
        <v>7</v>
      </c>
      <c r="C1022" s="28"/>
      <c r="D1022" s="27"/>
      <c r="E1022" s="27"/>
      <c r="F1022" s="82" t="s">
        <v>8</v>
      </c>
      <c r="G1022" s="27"/>
      <c r="H1022" s="27"/>
    </row>
    <row r="1023" spans="1:8" ht="15.75" customHeight="1">
      <c r="A1023" s="29"/>
      <c r="B1023" s="30" t="s">
        <v>17</v>
      </c>
      <c r="C1023" s="30" t="s">
        <v>18</v>
      </c>
      <c r="D1023" s="31" t="s">
        <v>19</v>
      </c>
      <c r="E1023" s="31"/>
      <c r="F1023" s="30" t="s">
        <v>17</v>
      </c>
      <c r="G1023" s="30" t="s">
        <v>18</v>
      </c>
      <c r="H1023" s="31" t="s">
        <v>19</v>
      </c>
    </row>
    <row r="1024" spans="1:8" ht="16.5" customHeight="1">
      <c r="A1024" s="72" t="s">
        <v>101</v>
      </c>
      <c r="B1024" s="10"/>
      <c r="C1024" s="10"/>
      <c r="D1024" s="10"/>
      <c r="E1024" s="10"/>
      <c r="F1024" s="10"/>
      <c r="G1024" s="10"/>
      <c r="H1024" s="10"/>
    </row>
    <row r="1025" spans="1:8" ht="12.75">
      <c r="A1025" s="10" t="s">
        <v>10</v>
      </c>
      <c r="B1025" s="120">
        <v>139</v>
      </c>
      <c r="C1025" s="35">
        <v>59</v>
      </c>
      <c r="D1025" s="33">
        <f>B1025+C1025</f>
        <v>198</v>
      </c>
      <c r="E1025" s="34"/>
      <c r="F1025" s="33">
        <v>1043</v>
      </c>
      <c r="G1025" s="33">
        <v>474</v>
      </c>
      <c r="H1025" s="33">
        <f>F1025+G1025</f>
        <v>1517</v>
      </c>
    </row>
    <row r="1026" spans="1:8" ht="12.75">
      <c r="A1026" s="10" t="s">
        <v>12</v>
      </c>
      <c r="B1026" s="120">
        <v>84</v>
      </c>
      <c r="C1026" s="120">
        <v>37</v>
      </c>
      <c r="D1026" s="33">
        <f aca="true" t="shared" si="89" ref="D1026:D1062">B1026+C1026</f>
        <v>121</v>
      </c>
      <c r="E1026" s="34"/>
      <c r="F1026" s="33">
        <v>652</v>
      </c>
      <c r="G1026" s="33">
        <v>305</v>
      </c>
      <c r="H1026" s="33">
        <f aca="true" t="shared" si="90" ref="H1026:H1066">F1026+G1026</f>
        <v>957</v>
      </c>
    </row>
    <row r="1027" spans="1:8" ht="12.75">
      <c r="A1027" s="10" t="s">
        <v>13</v>
      </c>
      <c r="B1027" s="120">
        <v>44</v>
      </c>
      <c r="C1027" s="120">
        <v>23</v>
      </c>
      <c r="D1027" s="33">
        <f t="shared" si="89"/>
        <v>67</v>
      </c>
      <c r="E1027" s="34"/>
      <c r="F1027" s="33">
        <v>479</v>
      </c>
      <c r="G1027" s="33">
        <v>245</v>
      </c>
      <c r="H1027" s="33">
        <f t="shared" si="90"/>
        <v>724</v>
      </c>
    </row>
    <row r="1028" spans="1:8" ht="16.5" customHeight="1">
      <c r="A1028" s="32" t="s">
        <v>34</v>
      </c>
      <c r="B1028" s="121"/>
      <c r="C1028" s="121"/>
      <c r="D1028" s="35"/>
      <c r="E1028" s="34"/>
      <c r="F1028" s="33"/>
      <c r="G1028" s="33"/>
      <c r="H1028" s="33"/>
    </row>
    <row r="1029" spans="1:8" ht="12.75">
      <c r="A1029" s="10" t="s">
        <v>10</v>
      </c>
      <c r="B1029" s="35">
        <v>7001</v>
      </c>
      <c r="C1029" s="35">
        <v>4480</v>
      </c>
      <c r="D1029" s="35">
        <f t="shared" si="89"/>
        <v>11481</v>
      </c>
      <c r="E1029" s="34"/>
      <c r="F1029" s="33">
        <v>7870</v>
      </c>
      <c r="G1029" s="33">
        <v>5381</v>
      </c>
      <c r="H1029" s="33">
        <f>F1029+G1029</f>
        <v>13251</v>
      </c>
    </row>
    <row r="1030" spans="1:8" ht="12.75">
      <c r="A1030" s="9" t="s">
        <v>11</v>
      </c>
      <c r="B1030" s="35">
        <v>8</v>
      </c>
      <c r="C1030" s="122" t="s">
        <v>33</v>
      </c>
      <c r="D1030" s="35">
        <f>SUM(B1030,C1030)</f>
        <v>8</v>
      </c>
      <c r="E1030" s="34"/>
      <c r="F1030" s="33">
        <v>11</v>
      </c>
      <c r="G1030" s="65">
        <v>4</v>
      </c>
      <c r="H1030" s="33">
        <f>F1030+G1030</f>
        <v>15</v>
      </c>
    </row>
    <row r="1031" spans="1:8" ht="12.75">
      <c r="A1031" s="10" t="s">
        <v>12</v>
      </c>
      <c r="B1031" s="35">
        <v>5434</v>
      </c>
      <c r="C1031" s="35">
        <v>3531</v>
      </c>
      <c r="D1031" s="35">
        <f t="shared" si="89"/>
        <v>8965</v>
      </c>
      <c r="E1031" s="34"/>
      <c r="F1031" s="33">
        <v>6402</v>
      </c>
      <c r="G1031" s="33">
        <v>4469</v>
      </c>
      <c r="H1031" s="33">
        <f>F1031+G1031</f>
        <v>10871</v>
      </c>
    </row>
    <row r="1032" spans="1:8" ht="12.75">
      <c r="A1032" s="10" t="s">
        <v>13</v>
      </c>
      <c r="B1032" s="35">
        <v>2942</v>
      </c>
      <c r="C1032" s="35">
        <v>1996</v>
      </c>
      <c r="D1032" s="35">
        <f t="shared" si="89"/>
        <v>4938</v>
      </c>
      <c r="E1032" s="34"/>
      <c r="F1032" s="33">
        <v>3482</v>
      </c>
      <c r="G1032" s="33">
        <v>2621</v>
      </c>
      <c r="H1032" s="33">
        <f t="shared" si="90"/>
        <v>6103</v>
      </c>
    </row>
    <row r="1033" spans="1:8" ht="16.5" customHeight="1">
      <c r="A1033" s="32" t="s">
        <v>35</v>
      </c>
      <c r="B1033" s="48"/>
      <c r="C1033" s="48"/>
      <c r="D1033" s="33"/>
      <c r="E1033" s="34"/>
      <c r="F1033" s="33"/>
      <c r="G1033" s="33"/>
      <c r="H1033" s="33"/>
    </row>
    <row r="1034" spans="1:8" ht="12.75">
      <c r="A1034" s="10" t="s">
        <v>10</v>
      </c>
      <c r="B1034" s="35">
        <v>3860</v>
      </c>
      <c r="C1034" s="35">
        <v>2524</v>
      </c>
      <c r="D1034" s="33">
        <f t="shared" si="89"/>
        <v>6384</v>
      </c>
      <c r="E1034" s="34"/>
      <c r="F1034" s="33">
        <v>3391</v>
      </c>
      <c r="G1034" s="33">
        <v>2338</v>
      </c>
      <c r="H1034" s="33">
        <f t="shared" si="90"/>
        <v>5729</v>
      </c>
    </row>
    <row r="1035" spans="1:8" ht="12.75">
      <c r="A1035" s="9" t="s">
        <v>11</v>
      </c>
      <c r="B1035" s="35">
        <v>50</v>
      </c>
      <c r="C1035" s="35">
        <v>21</v>
      </c>
      <c r="D1035" s="33">
        <f t="shared" si="89"/>
        <v>71</v>
      </c>
      <c r="E1035" s="34"/>
      <c r="F1035" s="33">
        <v>56</v>
      </c>
      <c r="G1035" s="33">
        <v>21</v>
      </c>
      <c r="H1035" s="33">
        <f t="shared" si="90"/>
        <v>77</v>
      </c>
    </row>
    <row r="1036" spans="1:8" ht="12.75">
      <c r="A1036" s="10" t="s">
        <v>12</v>
      </c>
      <c r="B1036" s="35">
        <v>3365</v>
      </c>
      <c r="C1036" s="35">
        <v>2191</v>
      </c>
      <c r="D1036" s="33">
        <f t="shared" si="89"/>
        <v>5556</v>
      </c>
      <c r="E1036" s="34"/>
      <c r="F1036" s="33">
        <v>2972</v>
      </c>
      <c r="G1036" s="33">
        <v>2074</v>
      </c>
      <c r="H1036" s="33">
        <f t="shared" si="90"/>
        <v>5046</v>
      </c>
    </row>
    <row r="1037" spans="1:8" ht="12.75">
      <c r="A1037" s="10" t="s">
        <v>13</v>
      </c>
      <c r="B1037" s="35">
        <v>1656</v>
      </c>
      <c r="C1037" s="35">
        <v>1148</v>
      </c>
      <c r="D1037" s="33">
        <f t="shared" si="89"/>
        <v>2804</v>
      </c>
      <c r="E1037" s="34"/>
      <c r="F1037" s="33">
        <v>1558</v>
      </c>
      <c r="G1037" s="33">
        <v>1166</v>
      </c>
      <c r="H1037" s="33">
        <f t="shared" si="90"/>
        <v>2724</v>
      </c>
    </row>
    <row r="1038" spans="1:8" ht="16.5" customHeight="1">
      <c r="A1038" s="32" t="s">
        <v>36</v>
      </c>
      <c r="B1038" s="48"/>
      <c r="C1038" s="48"/>
      <c r="D1038" s="33"/>
      <c r="E1038" s="34"/>
      <c r="F1038" s="33"/>
      <c r="G1038" s="33"/>
      <c r="H1038" s="33"/>
    </row>
    <row r="1039" spans="1:8" ht="12.75">
      <c r="A1039" s="10" t="s">
        <v>10</v>
      </c>
      <c r="B1039" s="35">
        <v>506</v>
      </c>
      <c r="C1039" s="35">
        <v>442</v>
      </c>
      <c r="D1039" s="33">
        <f t="shared" si="89"/>
        <v>948</v>
      </c>
      <c r="E1039" s="34"/>
      <c r="F1039" s="33">
        <v>449</v>
      </c>
      <c r="G1039" s="33">
        <v>409</v>
      </c>
      <c r="H1039" s="33">
        <f t="shared" si="90"/>
        <v>858</v>
      </c>
    </row>
    <row r="1040" spans="1:8" ht="12.75">
      <c r="A1040" s="9" t="s">
        <v>11</v>
      </c>
      <c r="B1040" s="35">
        <v>55</v>
      </c>
      <c r="C1040" s="35">
        <v>35</v>
      </c>
      <c r="D1040" s="33">
        <f t="shared" si="89"/>
        <v>90</v>
      </c>
      <c r="E1040" s="34"/>
      <c r="F1040" s="33">
        <v>54</v>
      </c>
      <c r="G1040" s="33">
        <v>31</v>
      </c>
      <c r="H1040" s="33">
        <f t="shared" si="90"/>
        <v>85</v>
      </c>
    </row>
    <row r="1041" spans="1:8" ht="12.75">
      <c r="A1041" s="10" t="s">
        <v>12</v>
      </c>
      <c r="B1041" s="35">
        <v>442</v>
      </c>
      <c r="C1041" s="35">
        <v>380</v>
      </c>
      <c r="D1041" s="33">
        <f t="shared" si="89"/>
        <v>822</v>
      </c>
      <c r="E1041" s="34"/>
      <c r="F1041" s="33">
        <v>386</v>
      </c>
      <c r="G1041" s="33">
        <v>360</v>
      </c>
      <c r="H1041" s="33">
        <f t="shared" si="90"/>
        <v>746</v>
      </c>
    </row>
    <row r="1042" spans="1:8" ht="12.75">
      <c r="A1042" s="10" t="s">
        <v>13</v>
      </c>
      <c r="B1042" s="35">
        <v>263</v>
      </c>
      <c r="C1042" s="35">
        <v>247</v>
      </c>
      <c r="D1042" s="33">
        <f t="shared" si="89"/>
        <v>510</v>
      </c>
      <c r="E1042" s="34"/>
      <c r="F1042" s="33">
        <v>247</v>
      </c>
      <c r="G1042" s="33">
        <v>242</v>
      </c>
      <c r="H1042" s="33">
        <f t="shared" si="90"/>
        <v>489</v>
      </c>
    </row>
    <row r="1043" spans="1:8" ht="16.5" customHeight="1">
      <c r="A1043" s="32" t="s">
        <v>37</v>
      </c>
      <c r="B1043" s="121"/>
      <c r="C1043" s="121"/>
      <c r="D1043" s="33"/>
      <c r="E1043" s="34"/>
      <c r="F1043" s="33"/>
      <c r="G1043" s="33"/>
      <c r="H1043" s="33"/>
    </row>
    <row r="1044" spans="1:8" ht="12.75">
      <c r="A1044" s="10" t="s">
        <v>10</v>
      </c>
      <c r="B1044" s="120">
        <v>136</v>
      </c>
      <c r="C1044" s="120">
        <v>147</v>
      </c>
      <c r="D1044" s="33">
        <f t="shared" si="89"/>
        <v>283</v>
      </c>
      <c r="E1044" s="34"/>
      <c r="F1044" s="33">
        <v>125</v>
      </c>
      <c r="G1044" s="33">
        <v>151</v>
      </c>
      <c r="H1044" s="33">
        <f t="shared" si="90"/>
        <v>276</v>
      </c>
    </row>
    <row r="1045" spans="1:8" ht="12.75">
      <c r="A1045" s="9" t="s">
        <v>11</v>
      </c>
      <c r="B1045" s="120">
        <v>37</v>
      </c>
      <c r="C1045" s="120">
        <v>27</v>
      </c>
      <c r="D1045" s="33">
        <f t="shared" si="89"/>
        <v>64</v>
      </c>
      <c r="E1045" s="34"/>
      <c r="F1045" s="33">
        <v>29</v>
      </c>
      <c r="G1045" s="33">
        <v>35</v>
      </c>
      <c r="H1045" s="33">
        <f t="shared" si="90"/>
        <v>64</v>
      </c>
    </row>
    <row r="1046" spans="1:8" ht="12.75">
      <c r="A1046" s="10" t="s">
        <v>12</v>
      </c>
      <c r="B1046" s="120">
        <v>110</v>
      </c>
      <c r="C1046" s="120">
        <v>129</v>
      </c>
      <c r="D1046" s="33">
        <f t="shared" si="89"/>
        <v>239</v>
      </c>
      <c r="E1046" s="34"/>
      <c r="F1046" s="33">
        <v>107</v>
      </c>
      <c r="G1046" s="33">
        <v>137</v>
      </c>
      <c r="H1046" s="33">
        <f t="shared" si="90"/>
        <v>244</v>
      </c>
    </row>
    <row r="1047" spans="1:8" ht="12.75">
      <c r="A1047" s="10" t="s">
        <v>13</v>
      </c>
      <c r="B1047" s="120">
        <v>58</v>
      </c>
      <c r="C1047" s="120">
        <v>85</v>
      </c>
      <c r="D1047" s="33">
        <f t="shared" si="89"/>
        <v>143</v>
      </c>
      <c r="E1047" s="34"/>
      <c r="F1047" s="33">
        <v>70</v>
      </c>
      <c r="G1047" s="33">
        <v>92</v>
      </c>
      <c r="H1047" s="33">
        <f t="shared" si="90"/>
        <v>162</v>
      </c>
    </row>
    <row r="1048" spans="1:8" ht="16.5" customHeight="1">
      <c r="A1048" s="32" t="s">
        <v>38</v>
      </c>
      <c r="B1048" s="121"/>
      <c r="C1048" s="121"/>
      <c r="D1048" s="33"/>
      <c r="E1048" s="34"/>
      <c r="F1048" s="33"/>
      <c r="G1048" s="33"/>
      <c r="H1048" s="33"/>
    </row>
    <row r="1049" spans="1:8" ht="12.75">
      <c r="A1049" s="10" t="s">
        <v>10</v>
      </c>
      <c r="B1049" s="120">
        <v>96</v>
      </c>
      <c r="C1049" s="120">
        <v>81</v>
      </c>
      <c r="D1049" s="33">
        <f t="shared" si="89"/>
        <v>177</v>
      </c>
      <c r="E1049" s="34"/>
      <c r="F1049" s="33">
        <v>91</v>
      </c>
      <c r="G1049" s="33">
        <v>87</v>
      </c>
      <c r="H1049" s="33">
        <f t="shared" si="90"/>
        <v>178</v>
      </c>
    </row>
    <row r="1050" spans="1:8" ht="12.75">
      <c r="A1050" s="9" t="s">
        <v>11</v>
      </c>
      <c r="B1050" s="120">
        <v>36</v>
      </c>
      <c r="C1050" s="120">
        <v>23</v>
      </c>
      <c r="D1050" s="33">
        <f t="shared" si="89"/>
        <v>59</v>
      </c>
      <c r="E1050" s="34"/>
      <c r="F1050" s="33">
        <v>39</v>
      </c>
      <c r="G1050" s="33">
        <v>21</v>
      </c>
      <c r="H1050" s="33">
        <f t="shared" si="90"/>
        <v>60</v>
      </c>
    </row>
    <row r="1051" spans="1:8" ht="12.75">
      <c r="A1051" s="10" t="s">
        <v>12</v>
      </c>
      <c r="B1051" s="120">
        <v>72</v>
      </c>
      <c r="C1051" s="120">
        <v>74</v>
      </c>
      <c r="D1051" s="33">
        <f t="shared" si="89"/>
        <v>146</v>
      </c>
      <c r="E1051" s="34"/>
      <c r="F1051" s="33">
        <v>72</v>
      </c>
      <c r="G1051" s="33">
        <v>79</v>
      </c>
      <c r="H1051" s="33">
        <f t="shared" si="90"/>
        <v>151</v>
      </c>
    </row>
    <row r="1052" spans="1:8" ht="12.75">
      <c r="A1052" s="10" t="s">
        <v>13</v>
      </c>
      <c r="B1052" s="120">
        <v>50</v>
      </c>
      <c r="C1052" s="120">
        <v>56</v>
      </c>
      <c r="D1052" s="33">
        <f t="shared" si="89"/>
        <v>106</v>
      </c>
      <c r="E1052" s="34"/>
      <c r="F1052" s="33">
        <v>49</v>
      </c>
      <c r="G1052" s="33">
        <v>65</v>
      </c>
      <c r="H1052" s="33">
        <f t="shared" si="90"/>
        <v>114</v>
      </c>
    </row>
    <row r="1053" spans="1:8" ht="16.5" customHeight="1">
      <c r="A1053" s="32" t="s">
        <v>39</v>
      </c>
      <c r="B1053" s="121"/>
      <c r="C1053" s="121"/>
      <c r="D1053" s="33"/>
      <c r="E1053" s="34"/>
      <c r="F1053" s="33"/>
      <c r="G1053" s="33"/>
      <c r="H1053" s="33"/>
    </row>
    <row r="1054" spans="1:8" ht="12.75">
      <c r="A1054" s="10" t="s">
        <v>10</v>
      </c>
      <c r="B1054" s="120">
        <v>29</v>
      </c>
      <c r="C1054" s="120">
        <v>45</v>
      </c>
      <c r="D1054" s="33">
        <f t="shared" si="89"/>
        <v>74</v>
      </c>
      <c r="E1054" s="34"/>
      <c r="F1054" s="33">
        <v>28</v>
      </c>
      <c r="G1054" s="33">
        <v>40</v>
      </c>
      <c r="H1054" s="33">
        <f t="shared" si="90"/>
        <v>68</v>
      </c>
    </row>
    <row r="1055" spans="1:8" ht="12.75">
      <c r="A1055" s="9" t="s">
        <v>11</v>
      </c>
      <c r="B1055" s="120">
        <v>10</v>
      </c>
      <c r="C1055" s="120">
        <v>11</v>
      </c>
      <c r="D1055" s="33">
        <f t="shared" si="89"/>
        <v>21</v>
      </c>
      <c r="E1055" s="34"/>
      <c r="F1055" s="33">
        <v>12</v>
      </c>
      <c r="G1055" s="33">
        <v>11</v>
      </c>
      <c r="H1055" s="33">
        <f t="shared" si="90"/>
        <v>23</v>
      </c>
    </row>
    <row r="1056" spans="1:8" ht="12.75">
      <c r="A1056" s="10" t="s">
        <v>12</v>
      </c>
      <c r="B1056" s="120">
        <v>23</v>
      </c>
      <c r="C1056" s="120">
        <v>34</v>
      </c>
      <c r="D1056" s="33">
        <f t="shared" si="89"/>
        <v>57</v>
      </c>
      <c r="E1056" s="34"/>
      <c r="F1056" s="33">
        <v>20</v>
      </c>
      <c r="G1056" s="33">
        <v>31</v>
      </c>
      <c r="H1056" s="33">
        <f t="shared" si="90"/>
        <v>51</v>
      </c>
    </row>
    <row r="1057" spans="1:8" ht="12.75">
      <c r="A1057" s="10" t="s">
        <v>13</v>
      </c>
      <c r="B1057" s="120">
        <v>12</v>
      </c>
      <c r="C1057" s="120">
        <v>29</v>
      </c>
      <c r="D1057" s="33">
        <f t="shared" si="89"/>
        <v>41</v>
      </c>
      <c r="E1057" s="34"/>
      <c r="F1057" s="33">
        <v>11</v>
      </c>
      <c r="G1057" s="33">
        <v>25</v>
      </c>
      <c r="H1057" s="33">
        <f t="shared" si="90"/>
        <v>36</v>
      </c>
    </row>
    <row r="1058" spans="1:8" ht="16.5" customHeight="1">
      <c r="A1058" s="32" t="s">
        <v>95</v>
      </c>
      <c r="B1058" s="121"/>
      <c r="C1058" s="121"/>
      <c r="D1058" s="33"/>
      <c r="E1058" s="34"/>
      <c r="F1058" s="33"/>
      <c r="G1058" s="33"/>
      <c r="H1058" s="33"/>
    </row>
    <row r="1059" spans="1:8" ht="12.75">
      <c r="A1059" s="10" t="s">
        <v>10</v>
      </c>
      <c r="B1059" s="120">
        <v>15</v>
      </c>
      <c r="C1059" s="120">
        <v>16</v>
      </c>
      <c r="D1059" s="33">
        <f t="shared" si="89"/>
        <v>31</v>
      </c>
      <c r="E1059" s="34"/>
      <c r="F1059" s="33">
        <v>11</v>
      </c>
      <c r="G1059" s="33">
        <v>12</v>
      </c>
      <c r="H1059" s="33">
        <f t="shared" si="90"/>
        <v>23</v>
      </c>
    </row>
    <row r="1060" spans="1:8" ht="12.75">
      <c r="A1060" s="9" t="s">
        <v>11</v>
      </c>
      <c r="B1060" s="63" t="s">
        <v>45</v>
      </c>
      <c r="C1060" s="63">
        <v>4</v>
      </c>
      <c r="D1060" s="33">
        <f>SUM(B1060:C1060)</f>
        <v>4</v>
      </c>
      <c r="E1060" s="48"/>
      <c r="F1060" s="64" t="s">
        <v>33</v>
      </c>
      <c r="G1060" s="64" t="s">
        <v>45</v>
      </c>
      <c r="H1060" s="65" t="s">
        <v>45</v>
      </c>
    </row>
    <row r="1061" spans="1:8" ht="12.75">
      <c r="A1061" s="10" t="s">
        <v>12</v>
      </c>
      <c r="B1061" s="120">
        <v>6</v>
      </c>
      <c r="C1061" s="120">
        <v>11</v>
      </c>
      <c r="D1061" s="33">
        <f t="shared" si="89"/>
        <v>17</v>
      </c>
      <c r="E1061" s="34"/>
      <c r="F1061" s="33">
        <v>3</v>
      </c>
      <c r="G1061" s="33">
        <v>10</v>
      </c>
      <c r="H1061" s="33">
        <f t="shared" si="90"/>
        <v>13</v>
      </c>
    </row>
    <row r="1062" spans="1:8" ht="12.75">
      <c r="A1062" s="10" t="s">
        <v>13</v>
      </c>
      <c r="B1062" s="120">
        <v>3</v>
      </c>
      <c r="C1062" s="120">
        <v>7</v>
      </c>
      <c r="D1062" s="33">
        <f t="shared" si="89"/>
        <v>10</v>
      </c>
      <c r="E1062" s="34"/>
      <c r="F1062" s="33">
        <v>3</v>
      </c>
      <c r="G1062" s="33">
        <v>8</v>
      </c>
      <c r="H1062" s="33">
        <f t="shared" si="90"/>
        <v>11</v>
      </c>
    </row>
    <row r="1063" spans="1:8" ht="16.5" customHeight="1">
      <c r="A1063" s="32" t="s">
        <v>19</v>
      </c>
      <c r="B1063" s="36"/>
      <c r="C1063" s="36"/>
      <c r="D1063" s="33"/>
      <c r="E1063" s="34"/>
      <c r="F1063" s="34"/>
      <c r="G1063" s="34"/>
      <c r="H1063" s="33"/>
    </row>
    <row r="1064" spans="1:8" ht="12.75">
      <c r="A1064" s="10" t="s">
        <v>10</v>
      </c>
      <c r="B1064" s="33">
        <f>B1025+B1029+B1034+B1039+B1044+B1049+B1054+B1059</f>
        <v>11782</v>
      </c>
      <c r="C1064" s="33">
        <f>C1025+C1029+C1034+C1039+C1044+C1049+C1054+C1059</f>
        <v>7794</v>
      </c>
      <c r="D1064" s="33">
        <f>B1064+C1064</f>
        <v>19576</v>
      </c>
      <c r="E1064" s="33"/>
      <c r="F1064" s="33">
        <f>F1025+F1029+F1034+F1039+F1044+F1049+F1054+F1059</f>
        <v>13008</v>
      </c>
      <c r="G1064" s="33">
        <f>G1025+G1029+G1034+G1039+G1044+G1049+G1054+G1059</f>
        <v>8892</v>
      </c>
      <c r="H1064" s="33">
        <f t="shared" si="90"/>
        <v>21900</v>
      </c>
    </row>
    <row r="1065" spans="1:8" ht="12.75">
      <c r="A1065" s="9" t="s">
        <v>11</v>
      </c>
      <c r="B1065" s="35">
        <f>SUM(B1030,B1035,B1040,B1045,B1050,B1055,B1060)</f>
        <v>196</v>
      </c>
      <c r="C1065" s="35">
        <f>SUM(C1035,C1040,C1045,C1050,C1055,C1030,C1060)</f>
        <v>121</v>
      </c>
      <c r="D1065" s="33">
        <f>B1065+C1065</f>
        <v>317</v>
      </c>
      <c r="E1065" s="33"/>
      <c r="F1065" s="35">
        <f>SUM(F1030,F1035,F1040,F1045,F1050,F1055,F1060)</f>
        <v>201</v>
      </c>
      <c r="G1065" s="33">
        <f>SUM(G1035,G1040,G1045,G1050,G1055,G1060,G1030)</f>
        <v>123</v>
      </c>
      <c r="H1065" s="33">
        <f>F1065+G1065</f>
        <v>324</v>
      </c>
    </row>
    <row r="1066" spans="1:8" ht="12.75">
      <c r="A1066" s="10" t="s">
        <v>12</v>
      </c>
      <c r="B1066" s="33">
        <f>B1026+B1031+B1036+B1041+B1046+B1051+B1056+B1061</f>
        <v>9536</v>
      </c>
      <c r="C1066" s="33">
        <f>C1026+C1031+C1036+C1041+C1046+C1051+C1056+C1061</f>
        <v>6387</v>
      </c>
      <c r="D1066" s="33">
        <f>B1066+C1066</f>
        <v>15923</v>
      </c>
      <c r="E1066" s="33"/>
      <c r="F1066" s="33">
        <f>F1026+F1031+F1036+F1041+F1046+F1051+F1056+F1061</f>
        <v>10614</v>
      </c>
      <c r="G1066" s="33">
        <f>G1026+G1031+G1036+G1041+G1046+G1051+G1056+G1061</f>
        <v>7465</v>
      </c>
      <c r="H1066" s="33">
        <f t="shared" si="90"/>
        <v>18079</v>
      </c>
    </row>
    <row r="1067" spans="1:8" ht="12.75">
      <c r="A1067" s="10" t="s">
        <v>13</v>
      </c>
      <c r="B1067" s="37">
        <f>B1027+B1032+B1037+B1042+B1047+B1052+B1057+B1062</f>
        <v>5028</v>
      </c>
      <c r="C1067" s="37">
        <f aca="true" t="shared" si="91" ref="C1067:H1067">C1027+C1032+C1037+C1042+C1047+C1052+C1057+C1062</f>
        <v>3591</v>
      </c>
      <c r="D1067" s="37">
        <f t="shared" si="91"/>
        <v>8619</v>
      </c>
      <c r="E1067" s="37"/>
      <c r="F1067" s="37">
        <f t="shared" si="91"/>
        <v>5899</v>
      </c>
      <c r="G1067" s="37">
        <f t="shared" si="91"/>
        <v>4464</v>
      </c>
      <c r="H1067" s="37">
        <f t="shared" si="91"/>
        <v>10363</v>
      </c>
    </row>
    <row r="1068" spans="1:8" ht="25.5" customHeight="1">
      <c r="A1068" s="103" t="s">
        <v>66</v>
      </c>
      <c r="B1068" s="103"/>
      <c r="C1068" s="103"/>
      <c r="D1068" s="103"/>
      <c r="E1068" s="103"/>
      <c r="F1068" s="103"/>
      <c r="G1068" s="103"/>
      <c r="H1068" s="103"/>
    </row>
    <row r="1069" spans="1:5" ht="12.75">
      <c r="A1069" s="123"/>
      <c r="B1069" s="3"/>
      <c r="C1069" s="3"/>
      <c r="D1069" s="3"/>
      <c r="E1069" s="3"/>
    </row>
    <row r="1070" ht="12.75">
      <c r="A1070" s="2" t="s">
        <v>96</v>
      </c>
    </row>
    <row r="1071" spans="1:7" ht="27" customHeight="1">
      <c r="A1071" s="44" t="s">
        <v>128</v>
      </c>
      <c r="B1071" s="44"/>
      <c r="C1071" s="44"/>
      <c r="D1071" s="44"/>
      <c r="E1071" s="44"/>
      <c r="F1071" s="44"/>
      <c r="G1071" s="44"/>
    </row>
    <row r="1072" spans="1:8" ht="16.5" customHeight="1">
      <c r="A1072" s="26"/>
      <c r="B1072" s="81" t="s">
        <v>7</v>
      </c>
      <c r="C1072" s="28"/>
      <c r="D1072" s="27"/>
      <c r="E1072" s="27"/>
      <c r="F1072" s="82" t="s">
        <v>8</v>
      </c>
      <c r="G1072" s="27"/>
      <c r="H1072" s="27"/>
    </row>
    <row r="1073" spans="1:8" ht="16.5" customHeight="1">
      <c r="A1073" s="29"/>
      <c r="B1073" s="30" t="s">
        <v>17</v>
      </c>
      <c r="C1073" s="30" t="s">
        <v>18</v>
      </c>
      <c r="D1073" s="31" t="s">
        <v>19</v>
      </c>
      <c r="E1073" s="31"/>
      <c r="F1073" s="30" t="s">
        <v>17</v>
      </c>
      <c r="G1073" s="30" t="s">
        <v>18</v>
      </c>
      <c r="H1073" s="31" t="s">
        <v>19</v>
      </c>
    </row>
    <row r="1074" spans="1:8" ht="16.5" customHeight="1">
      <c r="A1074" s="72" t="s">
        <v>101</v>
      </c>
      <c r="B1074" s="10"/>
      <c r="C1074" s="10"/>
      <c r="D1074" s="10"/>
      <c r="E1074" s="10"/>
      <c r="F1074" s="10"/>
      <c r="G1074" s="10"/>
      <c r="H1074" s="10"/>
    </row>
    <row r="1075" spans="1:8" ht="12.75">
      <c r="A1075" s="10" t="s">
        <v>10</v>
      </c>
      <c r="B1075" s="11">
        <v>1.542655</v>
      </c>
      <c r="C1075" s="11">
        <v>0.646269</v>
      </c>
      <c r="D1075" s="11">
        <f>B1075+C1075</f>
        <v>2.188924</v>
      </c>
      <c r="E1075" s="47"/>
      <c r="F1075" s="11">
        <v>11.8701718</v>
      </c>
      <c r="G1075" s="11">
        <v>5.9563428</v>
      </c>
      <c r="H1075" s="94">
        <f>F1075+G1075</f>
        <v>17.8265146</v>
      </c>
    </row>
    <row r="1076" spans="1:8" ht="12.75">
      <c r="A1076" s="10" t="s">
        <v>12</v>
      </c>
      <c r="B1076" s="11">
        <v>3.40545</v>
      </c>
      <c r="C1076" s="11">
        <v>1.4767</v>
      </c>
      <c r="D1076" s="11">
        <f aca="true" t="shared" si="92" ref="D1076:D1112">B1076+C1076</f>
        <v>4.88215</v>
      </c>
      <c r="E1076" s="47"/>
      <c r="F1076" s="11">
        <v>28.0813879</v>
      </c>
      <c r="G1076" s="11">
        <v>14.862175</v>
      </c>
      <c r="H1076" s="94">
        <f aca="true" t="shared" si="93" ref="H1076:H1116">F1076+G1076</f>
        <v>42.9435629</v>
      </c>
    </row>
    <row r="1077" spans="1:8" ht="12.75">
      <c r="A1077" s="10" t="s">
        <v>13</v>
      </c>
      <c r="B1077" s="11">
        <v>0.929102</v>
      </c>
      <c r="C1077" s="11">
        <v>0.510603</v>
      </c>
      <c r="D1077" s="11">
        <f t="shared" si="92"/>
        <v>1.439705</v>
      </c>
      <c r="E1077" s="47"/>
      <c r="F1077" s="11">
        <v>11.881976</v>
      </c>
      <c r="G1077" s="11">
        <v>6.938829</v>
      </c>
      <c r="H1077" s="94">
        <f t="shared" si="93"/>
        <v>18.820805</v>
      </c>
    </row>
    <row r="1078" spans="1:8" ht="16.5" customHeight="1">
      <c r="A1078" s="32" t="s">
        <v>34</v>
      </c>
      <c r="B1078" s="11"/>
      <c r="C1078" s="47"/>
      <c r="D1078" s="11"/>
      <c r="E1078" s="47"/>
      <c r="F1078" s="11"/>
      <c r="G1078" s="11"/>
      <c r="H1078" s="94"/>
    </row>
    <row r="1079" spans="1:8" ht="12.75">
      <c r="A1079" s="10" t="s">
        <v>10</v>
      </c>
      <c r="B1079" s="11">
        <v>76.3722025</v>
      </c>
      <c r="C1079" s="11">
        <v>50.2300796</v>
      </c>
      <c r="D1079" s="11">
        <f t="shared" si="92"/>
        <v>126.6022821</v>
      </c>
      <c r="E1079" s="11"/>
      <c r="F1079" s="11">
        <v>90.9661774</v>
      </c>
      <c r="G1079" s="11">
        <v>62.4836971</v>
      </c>
      <c r="H1079" s="94">
        <f t="shared" si="93"/>
        <v>153.44987450000002</v>
      </c>
    </row>
    <row r="1080" spans="1:8" ht="12.75">
      <c r="A1080" s="9" t="s">
        <v>11</v>
      </c>
      <c r="B1080" s="11">
        <v>0.014663</v>
      </c>
      <c r="C1080" s="122" t="s">
        <v>33</v>
      </c>
      <c r="D1080" s="11">
        <f>SUM(B1080:C1080)</f>
        <v>0.014663</v>
      </c>
      <c r="E1080" s="11"/>
      <c r="F1080" s="11">
        <v>0.031358</v>
      </c>
      <c r="G1080" s="11">
        <v>0.011747</v>
      </c>
      <c r="H1080" s="94">
        <f t="shared" si="93"/>
        <v>0.043105</v>
      </c>
    </row>
    <row r="1081" spans="1:8" ht="12.75">
      <c r="A1081" s="10" t="s">
        <v>12</v>
      </c>
      <c r="B1081" s="11">
        <v>188.5347042</v>
      </c>
      <c r="C1081" s="11">
        <v>123.4107155</v>
      </c>
      <c r="D1081" s="11">
        <f t="shared" si="92"/>
        <v>311.9454197</v>
      </c>
      <c r="E1081" s="11"/>
      <c r="F1081" s="11">
        <v>257.1572567</v>
      </c>
      <c r="G1081" s="11">
        <v>186.5247555</v>
      </c>
      <c r="H1081" s="94">
        <f t="shared" si="93"/>
        <v>443.68201220000003</v>
      </c>
    </row>
    <row r="1082" spans="1:8" ht="12.75">
      <c r="A1082" s="10" t="s">
        <v>13</v>
      </c>
      <c r="B1082" s="11">
        <v>60.213144</v>
      </c>
      <c r="C1082" s="11">
        <v>42.746073</v>
      </c>
      <c r="D1082" s="11">
        <f t="shared" si="92"/>
        <v>102.959217</v>
      </c>
      <c r="E1082" s="11"/>
      <c r="F1082" s="11">
        <v>82.450797</v>
      </c>
      <c r="G1082" s="11">
        <v>63.591018</v>
      </c>
      <c r="H1082" s="94">
        <f t="shared" si="93"/>
        <v>146.04181499999999</v>
      </c>
    </row>
    <row r="1083" spans="1:8" ht="16.5" customHeight="1">
      <c r="A1083" s="32" t="s">
        <v>35</v>
      </c>
      <c r="B1083" s="47"/>
      <c r="C1083" s="47"/>
      <c r="D1083" s="11"/>
      <c r="E1083" s="47"/>
      <c r="F1083" s="11"/>
      <c r="G1083" s="11"/>
      <c r="H1083" s="94"/>
    </row>
    <row r="1084" spans="1:8" ht="12.75">
      <c r="A1084" s="10" t="s">
        <v>10</v>
      </c>
      <c r="B1084" s="11">
        <v>41.3383286</v>
      </c>
      <c r="C1084" s="11">
        <v>27.1398322</v>
      </c>
      <c r="D1084" s="11">
        <f t="shared" si="92"/>
        <v>68.4781608</v>
      </c>
      <c r="E1084" s="47"/>
      <c r="F1084" s="11">
        <v>36.5510948</v>
      </c>
      <c r="G1084" s="11">
        <v>25.0102012</v>
      </c>
      <c r="H1084" s="94">
        <f t="shared" si="93"/>
        <v>61.561296</v>
      </c>
    </row>
    <row r="1085" spans="1:8" ht="12.75">
      <c r="A1085" s="9" t="s">
        <v>11</v>
      </c>
      <c r="B1085" s="11">
        <v>0.118705</v>
      </c>
      <c r="C1085" s="11">
        <v>0.064609</v>
      </c>
      <c r="D1085" s="11">
        <f t="shared" si="92"/>
        <v>0.183314</v>
      </c>
      <c r="E1085" s="47"/>
      <c r="F1085" s="11">
        <v>0.158718</v>
      </c>
      <c r="G1085" s="11">
        <v>0.049098</v>
      </c>
      <c r="H1085" s="94">
        <f t="shared" si="93"/>
        <v>0.207816</v>
      </c>
    </row>
    <row r="1086" spans="1:8" ht="12.75">
      <c r="A1086" s="10" t="s">
        <v>12</v>
      </c>
      <c r="B1086" s="11">
        <v>111.2455658</v>
      </c>
      <c r="C1086" s="11">
        <v>70.1296676</v>
      </c>
      <c r="D1086" s="11">
        <f t="shared" si="92"/>
        <v>181.3752334</v>
      </c>
      <c r="E1086" s="47"/>
      <c r="F1086" s="11">
        <v>109.822</v>
      </c>
      <c r="G1086" s="11">
        <v>75.7468726</v>
      </c>
      <c r="H1086" s="94">
        <f t="shared" si="93"/>
        <v>185.56887260000002</v>
      </c>
    </row>
    <row r="1087" spans="1:8" ht="12.75">
      <c r="A1087" s="10" t="s">
        <v>13</v>
      </c>
      <c r="B1087" s="11">
        <v>33.952772</v>
      </c>
      <c r="C1087" s="11">
        <v>24.788019</v>
      </c>
      <c r="D1087" s="11">
        <f t="shared" si="92"/>
        <v>58.740791</v>
      </c>
      <c r="E1087" s="47"/>
      <c r="F1087" s="11">
        <v>34.807696</v>
      </c>
      <c r="G1087" s="11">
        <v>27.145926</v>
      </c>
      <c r="H1087" s="94">
        <f t="shared" si="93"/>
        <v>61.953621999999996</v>
      </c>
    </row>
    <row r="1088" spans="1:8" ht="16.5" customHeight="1">
      <c r="A1088" s="32" t="s">
        <v>36</v>
      </c>
      <c r="B1088" s="47"/>
      <c r="C1088" s="47"/>
      <c r="D1088" s="11"/>
      <c r="E1088" s="47"/>
      <c r="F1088" s="11"/>
      <c r="G1088" s="11"/>
      <c r="H1088" s="94"/>
    </row>
    <row r="1089" spans="1:8" ht="12.75">
      <c r="A1089" s="10" t="s">
        <v>10</v>
      </c>
      <c r="B1089" s="11">
        <v>5.357419</v>
      </c>
      <c r="C1089" s="11">
        <v>4.5864489</v>
      </c>
      <c r="D1089" s="11">
        <f t="shared" si="92"/>
        <v>9.9438679</v>
      </c>
      <c r="E1089" s="11"/>
      <c r="F1089" s="11">
        <v>5.1032898</v>
      </c>
      <c r="G1089" s="11">
        <v>4.6320278</v>
      </c>
      <c r="H1089" s="94">
        <f t="shared" si="93"/>
        <v>9.7353176</v>
      </c>
    </row>
    <row r="1090" spans="1:8" ht="12.75">
      <c r="A1090" s="9" t="s">
        <v>11</v>
      </c>
      <c r="B1090" s="11">
        <v>0.162681</v>
      </c>
      <c r="C1090" s="11">
        <v>0.089022</v>
      </c>
      <c r="D1090" s="11">
        <f t="shared" si="92"/>
        <v>0.251703</v>
      </c>
      <c r="E1090" s="11"/>
      <c r="F1090" s="11">
        <v>0.18124</v>
      </c>
      <c r="G1090" s="11">
        <v>0.086963</v>
      </c>
      <c r="H1090" s="94">
        <f t="shared" si="93"/>
        <v>0.268203</v>
      </c>
    </row>
    <row r="1091" spans="1:8" ht="12.75">
      <c r="A1091" s="10" t="s">
        <v>12</v>
      </c>
      <c r="B1091" s="11">
        <v>14.145891</v>
      </c>
      <c r="C1091" s="11">
        <v>11.5197009</v>
      </c>
      <c r="D1091" s="11">
        <f t="shared" si="92"/>
        <v>25.665591900000003</v>
      </c>
      <c r="E1091" s="11"/>
      <c r="F1091" s="11">
        <v>15.2680589</v>
      </c>
      <c r="G1091" s="11">
        <v>13.3954819</v>
      </c>
      <c r="H1091" s="94">
        <f t="shared" si="93"/>
        <v>28.6635408</v>
      </c>
    </row>
    <row r="1092" spans="1:8" ht="12.75">
      <c r="A1092" s="10" t="s">
        <v>13</v>
      </c>
      <c r="B1092" s="11">
        <v>5.174613</v>
      </c>
      <c r="C1092" s="11">
        <v>4.90591</v>
      </c>
      <c r="D1092" s="11">
        <f t="shared" si="92"/>
        <v>10.080523</v>
      </c>
      <c r="E1092" s="11"/>
      <c r="F1092" s="11">
        <v>6.013912</v>
      </c>
      <c r="G1092" s="11">
        <v>5.828532</v>
      </c>
      <c r="H1092" s="94">
        <f t="shared" si="93"/>
        <v>11.842444</v>
      </c>
    </row>
    <row r="1093" spans="1:8" ht="16.5" customHeight="1">
      <c r="A1093" s="32" t="s">
        <v>37</v>
      </c>
      <c r="B1093" s="47"/>
      <c r="C1093" s="47"/>
      <c r="D1093" s="11"/>
      <c r="E1093" s="47"/>
      <c r="F1093" s="11"/>
      <c r="G1093" s="11"/>
      <c r="H1093" s="94"/>
    </row>
    <row r="1094" spans="1:8" ht="12.75">
      <c r="A1094" s="10" t="s">
        <v>10</v>
      </c>
      <c r="B1094" s="11">
        <v>1.365456</v>
      </c>
      <c r="C1094" s="11">
        <v>1.662529</v>
      </c>
      <c r="D1094" s="11">
        <f t="shared" si="92"/>
        <v>3.027985</v>
      </c>
      <c r="E1094" s="11"/>
      <c r="F1094" s="11">
        <v>1.384027</v>
      </c>
      <c r="G1094" s="11">
        <v>1.613348</v>
      </c>
      <c r="H1094" s="94">
        <f t="shared" si="93"/>
        <v>2.997375</v>
      </c>
    </row>
    <row r="1095" spans="1:8" ht="12.75">
      <c r="A1095" s="9" t="s">
        <v>11</v>
      </c>
      <c r="B1095" s="11">
        <v>0.110743</v>
      </c>
      <c r="C1095" s="11">
        <v>0.079319</v>
      </c>
      <c r="D1095" s="11">
        <f t="shared" si="92"/>
        <v>0.190062</v>
      </c>
      <c r="E1095" s="11"/>
      <c r="F1095" s="11">
        <v>0.093181</v>
      </c>
      <c r="G1095" s="11">
        <v>0.084247</v>
      </c>
      <c r="H1095" s="94">
        <f t="shared" si="93"/>
        <v>0.177428</v>
      </c>
    </row>
    <row r="1096" spans="1:8" ht="12.75">
      <c r="A1096" s="10" t="s">
        <v>12</v>
      </c>
      <c r="B1096" s="11">
        <v>3.26955</v>
      </c>
      <c r="C1096" s="11">
        <v>4.379325</v>
      </c>
      <c r="D1096" s="11">
        <f t="shared" si="92"/>
        <v>7.648875</v>
      </c>
      <c r="E1096" s="11"/>
      <c r="F1096" s="11">
        <v>3.941841</v>
      </c>
      <c r="G1096" s="11">
        <v>4.900698</v>
      </c>
      <c r="H1096" s="94">
        <f t="shared" si="93"/>
        <v>8.842539</v>
      </c>
    </row>
    <row r="1097" spans="1:8" ht="12.75">
      <c r="A1097" s="10" t="s">
        <v>13</v>
      </c>
      <c r="B1097" s="11">
        <v>1.093439</v>
      </c>
      <c r="C1097" s="11">
        <v>1.86298</v>
      </c>
      <c r="D1097" s="11">
        <f t="shared" si="92"/>
        <v>2.9564190000000004</v>
      </c>
      <c r="E1097" s="11"/>
      <c r="F1097" s="11">
        <v>1.640761</v>
      </c>
      <c r="G1097" s="11">
        <v>2.171392</v>
      </c>
      <c r="H1097" s="94">
        <f t="shared" si="93"/>
        <v>3.812153</v>
      </c>
    </row>
    <row r="1098" spans="1:8" ht="16.5" customHeight="1">
      <c r="A1098" s="32" t="s">
        <v>38</v>
      </c>
      <c r="B1098" s="47"/>
      <c r="C1098" s="47"/>
      <c r="D1098" s="11"/>
      <c r="E1098" s="47"/>
      <c r="F1098" s="11"/>
      <c r="G1098" s="11"/>
      <c r="H1098" s="94"/>
    </row>
    <row r="1099" spans="1:8" ht="12.75">
      <c r="A1099" s="10" t="s">
        <v>10</v>
      </c>
      <c r="B1099" s="11">
        <v>0.983062</v>
      </c>
      <c r="C1099" s="11">
        <v>0.914394</v>
      </c>
      <c r="D1099" s="11">
        <f t="shared" si="92"/>
        <v>1.897456</v>
      </c>
      <c r="E1099" s="11"/>
      <c r="F1099" s="11">
        <v>1.033939</v>
      </c>
      <c r="G1099" s="11">
        <v>1.09391</v>
      </c>
      <c r="H1099" s="94">
        <f t="shared" si="93"/>
        <v>2.127849</v>
      </c>
    </row>
    <row r="1100" spans="1:8" ht="12.75">
      <c r="A1100" s="9" t="s">
        <v>11</v>
      </c>
      <c r="B1100" s="11">
        <v>0.141606</v>
      </c>
      <c r="C1100" s="11">
        <v>0.070107</v>
      </c>
      <c r="D1100" s="11">
        <f t="shared" si="92"/>
        <v>0.211713</v>
      </c>
      <c r="E1100" s="11"/>
      <c r="F1100" s="11">
        <v>0.132173</v>
      </c>
      <c r="G1100" s="11">
        <v>0.113054</v>
      </c>
      <c r="H1100" s="94">
        <f t="shared" si="93"/>
        <v>0.24522700000000003</v>
      </c>
    </row>
    <row r="1101" spans="1:8" ht="12.75">
      <c r="A1101" s="10" t="s">
        <v>12</v>
      </c>
      <c r="B1101" s="11">
        <v>2.054172</v>
      </c>
      <c r="C1101" s="11">
        <v>2.514497</v>
      </c>
      <c r="D1101" s="11">
        <f t="shared" si="92"/>
        <v>4.568669</v>
      </c>
      <c r="E1101" s="11"/>
      <c r="F1101" s="11">
        <v>2.740309</v>
      </c>
      <c r="G1101" s="11">
        <v>3.1235</v>
      </c>
      <c r="H1101" s="94">
        <f t="shared" si="93"/>
        <v>5.863809</v>
      </c>
    </row>
    <row r="1102" spans="1:8" ht="12.75">
      <c r="A1102" s="10" t="s">
        <v>13</v>
      </c>
      <c r="B1102" s="11">
        <v>0.797022</v>
      </c>
      <c r="C1102" s="11">
        <v>1.084359</v>
      </c>
      <c r="D1102" s="11">
        <f t="shared" si="92"/>
        <v>1.8813810000000002</v>
      </c>
      <c r="E1102" s="11"/>
      <c r="F1102" s="11">
        <v>1.104736</v>
      </c>
      <c r="G1102" s="11">
        <v>1.586619</v>
      </c>
      <c r="H1102" s="94">
        <f t="shared" si="93"/>
        <v>2.6913549999999997</v>
      </c>
    </row>
    <row r="1103" spans="1:8" ht="16.5" customHeight="1">
      <c r="A1103" s="32" t="s">
        <v>39</v>
      </c>
      <c r="B1103" s="47"/>
      <c r="C1103" s="47"/>
      <c r="D1103" s="11"/>
      <c r="E1103" s="47"/>
      <c r="F1103" s="11"/>
      <c r="G1103" s="11"/>
      <c r="H1103" s="94"/>
    </row>
    <row r="1104" spans="1:8" ht="12.75">
      <c r="A1104" s="10" t="s">
        <v>10</v>
      </c>
      <c r="B1104" s="11">
        <v>0.233458</v>
      </c>
      <c r="C1104" s="11">
        <v>0.485382</v>
      </c>
      <c r="D1104" s="11">
        <f t="shared" si="92"/>
        <v>0.7188399999999999</v>
      </c>
      <c r="E1104" s="11"/>
      <c r="F1104" s="11">
        <v>0.435775</v>
      </c>
      <c r="G1104" s="11">
        <v>0.446527</v>
      </c>
      <c r="H1104" s="94">
        <f t="shared" si="93"/>
        <v>0.882302</v>
      </c>
    </row>
    <row r="1105" spans="1:8" ht="12.75">
      <c r="A1105" s="9" t="s">
        <v>11</v>
      </c>
      <c r="B1105" s="11">
        <v>0.032276</v>
      </c>
      <c r="C1105" s="11">
        <v>0.037619</v>
      </c>
      <c r="D1105" s="11">
        <f t="shared" si="92"/>
        <v>0.069895</v>
      </c>
      <c r="E1105" s="11"/>
      <c r="F1105" s="11">
        <v>0.044416</v>
      </c>
      <c r="G1105" s="11">
        <v>0.028019</v>
      </c>
      <c r="H1105" s="94">
        <f t="shared" si="93"/>
        <v>0.072435</v>
      </c>
    </row>
    <row r="1106" spans="1:8" ht="12.75">
      <c r="A1106" s="10" t="s">
        <v>12</v>
      </c>
      <c r="B1106" s="11">
        <v>0.603119</v>
      </c>
      <c r="C1106" s="11">
        <v>1.2235</v>
      </c>
      <c r="D1106" s="11">
        <f t="shared" si="92"/>
        <v>1.826619</v>
      </c>
      <c r="E1106" s="11"/>
      <c r="F1106" s="11">
        <v>0.869977</v>
      </c>
      <c r="G1106" s="11">
        <v>1.1881</v>
      </c>
      <c r="H1106" s="94">
        <f t="shared" si="93"/>
        <v>2.058077</v>
      </c>
    </row>
    <row r="1107" spans="1:8" ht="12.75">
      <c r="A1107" s="10" t="s">
        <v>13</v>
      </c>
      <c r="B1107" s="11">
        <v>0.170771</v>
      </c>
      <c r="C1107" s="11">
        <v>0.517721</v>
      </c>
      <c r="D1107" s="11">
        <f t="shared" si="92"/>
        <v>0.688492</v>
      </c>
      <c r="E1107" s="11"/>
      <c r="F1107" s="11">
        <v>0.249856</v>
      </c>
      <c r="G1107" s="11">
        <v>0.414053</v>
      </c>
      <c r="H1107" s="94">
        <f t="shared" si="93"/>
        <v>0.663909</v>
      </c>
    </row>
    <row r="1108" spans="1:8" ht="16.5" customHeight="1">
      <c r="A1108" s="32" t="s">
        <v>95</v>
      </c>
      <c r="B1108" s="47"/>
      <c r="C1108" s="47"/>
      <c r="D1108" s="11"/>
      <c r="E1108" s="47"/>
      <c r="F1108" s="11"/>
      <c r="G1108" s="11"/>
      <c r="H1108" s="94"/>
    </row>
    <row r="1109" spans="1:8" ht="12.75">
      <c r="A1109" s="10" t="s">
        <v>10</v>
      </c>
      <c r="B1109" s="11">
        <v>0.102261</v>
      </c>
      <c r="C1109" s="11">
        <v>0.196323</v>
      </c>
      <c r="D1109" s="11">
        <f t="shared" si="92"/>
        <v>0.298584</v>
      </c>
      <c r="E1109" s="11"/>
      <c r="F1109" s="11">
        <v>0.09672</v>
      </c>
      <c r="G1109" s="11">
        <v>0.121562</v>
      </c>
      <c r="H1109" s="94">
        <f t="shared" si="93"/>
        <v>0.218282</v>
      </c>
    </row>
    <row r="1110" spans="1:8" ht="12.75">
      <c r="A1110" s="9" t="s">
        <v>11</v>
      </c>
      <c r="B1110" s="11">
        <v>0.010031</v>
      </c>
      <c r="C1110" s="11">
        <v>0.012793</v>
      </c>
      <c r="D1110" s="11">
        <f t="shared" si="92"/>
        <v>0.022824</v>
      </c>
      <c r="E1110" s="11"/>
      <c r="F1110" s="64" t="s">
        <v>33</v>
      </c>
      <c r="G1110" s="11">
        <v>0.007494</v>
      </c>
      <c r="H1110" s="94">
        <f>SUM(F1110:G1110)</f>
        <v>0.007494</v>
      </c>
    </row>
    <row r="1111" spans="1:8" ht="12.75">
      <c r="A1111" s="10" t="s">
        <v>12</v>
      </c>
      <c r="B1111" s="11">
        <v>0.0941</v>
      </c>
      <c r="C1111" s="11">
        <v>0.4426</v>
      </c>
      <c r="D1111" s="11">
        <f t="shared" si="92"/>
        <v>0.5367</v>
      </c>
      <c r="E1111" s="11"/>
      <c r="F1111" s="11">
        <v>0.059382</v>
      </c>
      <c r="G1111" s="76">
        <v>0.2289</v>
      </c>
      <c r="H1111" s="94">
        <f t="shared" si="93"/>
        <v>0.288282</v>
      </c>
    </row>
    <row r="1112" spans="1:8" ht="12.75">
      <c r="A1112" s="10" t="s">
        <v>13</v>
      </c>
      <c r="B1112" s="11">
        <v>0.056658</v>
      </c>
      <c r="C1112" s="11">
        <v>0.147188</v>
      </c>
      <c r="D1112" s="11">
        <f t="shared" si="92"/>
        <v>0.20384600000000003</v>
      </c>
      <c r="E1112" s="11"/>
      <c r="F1112" s="11">
        <v>0.039883</v>
      </c>
      <c r="G1112" s="76">
        <v>0.126033</v>
      </c>
      <c r="H1112" s="94">
        <f t="shared" si="93"/>
        <v>0.165916</v>
      </c>
    </row>
    <row r="1113" spans="1:8" ht="16.5" customHeight="1">
      <c r="A1113" s="32" t="s">
        <v>19</v>
      </c>
      <c r="B1113" s="47"/>
      <c r="C1113" s="47"/>
      <c r="D1113" s="11"/>
      <c r="E1113" s="47"/>
      <c r="F1113" s="47"/>
      <c r="G1113" s="47"/>
      <c r="H1113" s="94"/>
    </row>
    <row r="1114" spans="1:8" ht="12.75">
      <c r="A1114" s="10" t="s">
        <v>10</v>
      </c>
      <c r="B1114" s="11">
        <f>B1075+B1079+B1084+B1089+B1094+B1099+B1104+B1109</f>
        <v>127.29484209999998</v>
      </c>
      <c r="C1114" s="11">
        <f>C1075+C1079+C1084+C1089+C1094+C1099+C1104+C1109</f>
        <v>85.86125770000001</v>
      </c>
      <c r="D1114" s="11">
        <f>B1114+C1114</f>
        <v>213.1560998</v>
      </c>
      <c r="E1114" s="11"/>
      <c r="F1114" s="11">
        <f>F1075+F1079+F1084+F1089+F1094+F1099+F1104+F1109</f>
        <v>147.44119480000003</v>
      </c>
      <c r="G1114" s="11">
        <f>G1075+G1079+G1084+G1089+G1094+G1099+G1104+G1109</f>
        <v>101.3576159</v>
      </c>
      <c r="H1114" s="94">
        <f t="shared" si="93"/>
        <v>248.79881070000005</v>
      </c>
    </row>
    <row r="1115" spans="1:8" ht="12.75">
      <c r="A1115" s="9" t="s">
        <v>11</v>
      </c>
      <c r="B1115" s="11">
        <f>B1080+B1085+B1090+B1095+B1100+B1105+B1110</f>
        <v>0.5907049999999999</v>
      </c>
      <c r="C1115" s="11">
        <f>SUM(C1080,C1085+C1090+C1095+C1100+C1105+C1110)</f>
        <v>0.35346900000000003</v>
      </c>
      <c r="D1115" s="11">
        <f>B1115+C1115</f>
        <v>0.944174</v>
      </c>
      <c r="E1115" s="11"/>
      <c r="F1115" s="11">
        <f>SUM(F1080+F1085+F1090+F1095+F1100+F1105,F1110)</f>
        <v>0.641086</v>
      </c>
      <c r="G1115" s="11">
        <f>G1080+G1085+G1090+G1095+G1100+G1105+G1110</f>
        <v>0.380622</v>
      </c>
      <c r="H1115" s="11">
        <f>F1115+G1115</f>
        <v>1.021708</v>
      </c>
    </row>
    <row r="1116" spans="1:8" ht="12.75">
      <c r="A1116" s="10" t="s">
        <v>12</v>
      </c>
      <c r="B1116" s="11">
        <f>B1076+B1081+B1086+B1091+B1096+B1101+B1106+B1111</f>
        <v>323.352552</v>
      </c>
      <c r="C1116" s="11">
        <f>C1076+C1081+C1086+C1091+C1096+C1101+C1106+C1111</f>
        <v>215.09670599999998</v>
      </c>
      <c r="D1116" s="11">
        <f>B1116+C1116</f>
        <v>538.449258</v>
      </c>
      <c r="E1116" s="11"/>
      <c r="F1116" s="11">
        <f>F1076+F1081+F1086+F1091+F1096+F1101+F1106+F1111</f>
        <v>417.94021250000003</v>
      </c>
      <c r="G1116" s="11">
        <f>G1076+G1081+G1086+G1091+G1096+G1101+G1106+G1111</f>
        <v>299.970483</v>
      </c>
      <c r="H1116" s="94">
        <f t="shared" si="93"/>
        <v>717.9106955</v>
      </c>
    </row>
    <row r="1117" spans="1:8" ht="12.75">
      <c r="A1117" s="29" t="s">
        <v>13</v>
      </c>
      <c r="B1117" s="15">
        <f>B1077+B1082+B1087+B1092+B1097+B1102+B1107+B1112</f>
        <v>102.387521</v>
      </c>
      <c r="C1117" s="15">
        <f aca="true" t="shared" si="94" ref="C1117:H1117">C1077+C1082+C1087+C1092+C1097+C1102+C1107+C1112</f>
        <v>76.562853</v>
      </c>
      <c r="D1117" s="15">
        <f t="shared" si="94"/>
        <v>178.950374</v>
      </c>
      <c r="E1117" s="15"/>
      <c r="F1117" s="15">
        <f t="shared" si="94"/>
        <v>138.189617</v>
      </c>
      <c r="G1117" s="15">
        <f>G1077+G1082+G1087+G1092+G1097+G1102+G1107+G1112</f>
        <v>107.802402</v>
      </c>
      <c r="H1117" s="15">
        <f t="shared" si="94"/>
        <v>245.99201899999997</v>
      </c>
    </row>
    <row r="1118" spans="1:8" ht="12.75">
      <c r="A1118" s="39" t="s">
        <v>26</v>
      </c>
      <c r="B1118" s="39"/>
      <c r="C1118" s="39"/>
      <c r="D1118" s="39"/>
      <c r="E1118" s="39"/>
      <c r="F1118" s="39"/>
      <c r="G1118" s="39"/>
      <c r="H1118" s="124"/>
    </row>
  </sheetData>
  <sheetProtection/>
  <mergeCells count="75">
    <mergeCell ref="A1118:G1118"/>
    <mergeCell ref="A293:H293"/>
    <mergeCell ref="A93:H93"/>
    <mergeCell ref="A177:H177"/>
    <mergeCell ref="A118:G118"/>
    <mergeCell ref="A98:G98"/>
    <mergeCell ref="A236:H236"/>
    <mergeCell ref="A262:H262"/>
    <mergeCell ref="A612:G612"/>
    <mergeCell ref="A582:D582"/>
    <mergeCell ref="A665:G665"/>
    <mergeCell ref="A772:D772"/>
    <mergeCell ref="A664:D664"/>
    <mergeCell ref="A663:H663"/>
    <mergeCell ref="A726:G726"/>
    <mergeCell ref="A725:D725"/>
    <mergeCell ref="A722:H722"/>
    <mergeCell ref="A825:G825"/>
    <mergeCell ref="A824:D824"/>
    <mergeCell ref="A776:G776"/>
    <mergeCell ref="A743:H743"/>
    <mergeCell ref="A775:D775"/>
    <mergeCell ref="A748:G748"/>
    <mergeCell ref="A771:G771"/>
    <mergeCell ref="A820:G820"/>
    <mergeCell ref="A554:G554"/>
    <mergeCell ref="A583:G583"/>
    <mergeCell ref="A611:D611"/>
    <mergeCell ref="A578:H578"/>
    <mergeCell ref="A610:G610"/>
    <mergeCell ref="A556:D556"/>
    <mergeCell ref="A557:G557"/>
    <mergeCell ref="A937:G937"/>
    <mergeCell ref="A938:D938"/>
    <mergeCell ref="A1068:H1068"/>
    <mergeCell ref="A958:H958"/>
    <mergeCell ref="A953:H953"/>
    <mergeCell ref="A980:H980"/>
    <mergeCell ref="A976:G976"/>
    <mergeCell ref="A1018:G1018"/>
    <mergeCell ref="A37:H37"/>
    <mergeCell ref="A257:H257"/>
    <mergeCell ref="A1071:G1071"/>
    <mergeCell ref="A800:G800"/>
    <mergeCell ref="A1001:G1001"/>
    <mergeCell ref="A1021:G1021"/>
    <mergeCell ref="A881:D881"/>
    <mergeCell ref="A882:G882"/>
    <mergeCell ref="A940:H940"/>
    <mergeCell ref="A880:H880"/>
    <mergeCell ref="A42:G42"/>
    <mergeCell ref="A289:G289"/>
    <mergeCell ref="A461:I461"/>
    <mergeCell ref="A321:H321"/>
    <mergeCell ref="A358:G358"/>
    <mergeCell ref="A325:H325"/>
    <mergeCell ref="A359:H359"/>
    <mergeCell ref="A69:H69"/>
    <mergeCell ref="A234:G234"/>
    <mergeCell ref="A73:G73"/>
    <mergeCell ref="A509:H509"/>
    <mergeCell ref="A436:H436"/>
    <mergeCell ref="A412:H412"/>
    <mergeCell ref="A407:G407"/>
    <mergeCell ref="A506:H506"/>
    <mergeCell ref="A5:H5"/>
    <mergeCell ref="A379:H379"/>
    <mergeCell ref="A122:H122"/>
    <mergeCell ref="A456:H456"/>
    <mergeCell ref="A320:H320"/>
    <mergeCell ref="A179:G179"/>
    <mergeCell ref="A16:G16"/>
    <mergeCell ref="A384:H384"/>
    <mergeCell ref="A362:H362"/>
    <mergeCell ref="A13:H13"/>
  </mergeCells>
  <printOptions/>
  <pageMargins left="0.7874015748031497" right="0" top="0.984251968503937" bottom="0" header="0.5118110236220472" footer="0.5118110236220472"/>
  <pageSetup firstPageNumber="29" useFirstPageNumber="1" horizontalDpi="600" verticalDpi="600" orientation="portrait" paperSize="9" scale="82" r:id="rId1"/>
  <headerFooter alignWithMargins="0">
    <oddHeader>&amp;L
&amp;R&amp;"Arial,Fet"&amp;12Studiemedel, kalenderhalvår
</oddHeader>
  </headerFooter>
  <rowBreaks count="22" manualBreakCount="22">
    <brk id="14" max="7" man="1"/>
    <brk id="71" max="7" man="1"/>
    <brk id="120" max="255" man="1"/>
    <brk id="177" max="255" man="1"/>
    <brk id="234" max="7" man="1"/>
    <brk id="291" max="7" man="1"/>
    <brk id="323" max="255" man="1"/>
    <brk id="360" max="7" man="1"/>
    <brk id="410" max="255" man="1"/>
    <brk id="459" max="255" man="1"/>
    <brk id="507" max="255" man="1"/>
    <brk id="555" max="255" man="1"/>
    <brk id="610" max="255" man="1"/>
    <brk id="663" max="7" man="1"/>
    <brk id="722" max="7" man="1"/>
    <brk id="774" max="255" man="1"/>
    <brk id="823" max="255" man="1"/>
    <brk id="880" max="255" man="1"/>
    <brk id="938" max="255" man="1"/>
    <brk id="978" max="255" man="1"/>
    <brk id="1019" max="255" man="1"/>
    <brk id="1069" max="255" man="1"/>
  </rowBreaks>
  <ignoredErrors>
    <ignoredError sqref="D68 E945 E1060 E504 F877 B877 C877 D876:E878" formula="1"/>
    <ignoredError sqref="A737 A375 A397 A365 A367 A369 A371 A373 A387 A389 A391 A393 A395 A729 A731 A733 A735 A751 A753 A755 A757 A759 A76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Lindquist</dc:creator>
  <cp:keywords/>
  <dc:description/>
  <cp:lastModifiedBy>Monica Lindquist</cp:lastModifiedBy>
  <dcterms:created xsi:type="dcterms:W3CDTF">2010-03-30T12:17:00Z</dcterms:created>
  <dcterms:modified xsi:type="dcterms:W3CDTF">2010-03-30T12:17:22Z</dcterms:modified>
  <cp:category/>
  <cp:version/>
  <cp:contentType/>
  <cp:contentStatus/>
</cp:coreProperties>
</file>